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xr:revisionPtr revIDLastSave="0" documentId="11_1F44FC76E9BA1426E519954218219BAC5BA65571" xr6:coauthVersionLast="45" xr6:coauthVersionMax="45" xr10:uidLastSave="{00000000-0000-0000-0000-000000000000}"/>
  <bookViews>
    <workbookView xWindow="240" yWindow="75" windowWidth="15600" windowHeight="10545" tabRatio="847" firstSheet="2" activeTab="2" xr2:uid="{00000000-000D-0000-FFFF-FFFF00000000}"/>
  </bookViews>
  <sheets>
    <sheet name="Automation" sheetId="6" r:id="rId1"/>
    <sheet name="Summary" sheetId="3" r:id="rId2"/>
    <sheet name="Location - {1}" sheetId="1" r:id="rId3"/>
  </sheets>
  <definedNames>
    <definedName name="REP7CR" localSheetId="2" hidden="1">'Location - {1}'!$E:$P</definedName>
    <definedName name="REP7CR" localSheetId="1" hidden="1">Summary!$E:$P</definedName>
    <definedName name="REP7P01" hidden="1">'Location - {1}'!$C$3</definedName>
    <definedName name="SuppressionOnTriggers" localSheetId="2" hidden="1">TRUE</definedName>
    <definedName name="SuppressionOnTriggers" localSheetId="1" hidden="1">TRUE</definedName>
    <definedName name="SuppressionRefresh" localSheetId="2" hidden="1">FALSE</definedName>
    <definedName name="SuppressionRefresh" localSheetId="1" hidden="1">FALSE</definedName>
    <definedName name="SuppressionTrigger001" localSheetId="2" hidden="1">'Location - {1}'!$C$2</definedName>
    <definedName name="SuppressionTrigger001" localSheetId="1" hidden="1">Summary!$C$2</definedName>
    <definedName name="SuppressPressed" localSheetId="2" hidden="1">TRUE</definedName>
    <definedName name="SuppressPressed" localSheetId="1" hidden="1">TRUE</definedName>
    <definedName name="SuppressRows" localSheetId="2" hidden="1">TRUE</definedName>
    <definedName name="SuppressRows" localSheetId="1" hidden="1">TRUE</definedName>
    <definedName name="SupressPressed" localSheetId="2" hidden="1">TRUE</definedName>
    <definedName name="SupressPressed" localSheetId="1" hidden="1">TRUE</definedName>
    <definedName name="SupressPressed" hidden="1">FALSE</definedName>
    <definedName name="VersionNumber" hidden="1">"4.6.5904"</definedName>
    <definedName name="xdif_AutomationCreateFolderStructure" hidden="1">FALSE</definedName>
    <definedName name="xdif_AutomationDropFormulas" hidden="1">"DropIncludingOtherWorkbookFormulas"</definedName>
    <definedName name="xdif_AutomationEmailFrom" hidden="1">"simon.miles@solution7.co.uk"</definedName>
    <definedName name="xdif_AutomationEmailSubject" hidden="1">"Automated workbook email from SmartView"</definedName>
    <definedName name="xdif_AutomationIgnoreHiddenRows" hidden="1">TRUE</definedName>
    <definedName name="xdif_AutomationMode" hidden="1">"AutomationSheet"</definedName>
    <definedName name="xdif_AutomationProtection" hidden="1">FALSE</definedName>
    <definedName name="xdif_AutomationRange" hidden="1">Automation!$A$12:$D$20</definedName>
    <definedName name="xdif_AutomationSuppressZeros" hidden="1">FALSE</definedName>
    <definedName name="xdif_AutomationType01" hidden="1">"MultipleSheets"</definedName>
    <definedName name="xdif_AutomationType02" hidden="1">"SingleSheet"</definedName>
    <definedName name="xdif_AutomationUpdateLists" hidden="1">FALSE</definedName>
    <definedName name="xdif_RefreshIncludeLists" hidden="1">FALSE</definedName>
    <definedName name="xdif_SheetToAutomate01" hidden="1">'Location - {1}'!$A$1:$R$108</definedName>
    <definedName name="xdif_SheetToAutomate02" hidden="1">Summary!$A$1:$R$108</definedName>
    <definedName name="xdif635924449638035573__dataRowCount" localSheetId="2" hidden="1">17</definedName>
    <definedName name="xdif635924449638035573__userDefinedName" localSheetId="2" hidden="1">"Locations 1"</definedName>
    <definedName name="xdif635924449638035573_AboveLeft" localSheetId="2" hidden="1">TRUE</definedName>
    <definedName name="xdif635924449638035573_AboveLeftCells" localSheetId="2" hidden="1">1</definedName>
    <definedName name="xdif635924449638035573_AutoFilter" localSheetId="2" hidden="1">FALSE</definedName>
    <definedName name="xdif635924449638035573_Autofit" localSheetId="2" hidden="1">TRUE</definedName>
    <definedName name="xdif635924449638035573_BelowRight" localSheetId="2" hidden="1">TRUE</definedName>
    <definedName name="xdif635924449638035573_BelowRightCells" localSheetId="2" hidden="1">1</definedName>
    <definedName name="xdif635924449638035573_DestinationRange" localSheetId="2" hidden="1">'Location - {1}'!$C$3</definedName>
    <definedName name="xdif635924449638035573_DistinctValues" localSheetId="2" hidden="1">FALSE</definedName>
    <definedName name="xdif635924449638035573_ObjectType" localSheetId="2" hidden="1">"Validation"</definedName>
    <definedName name="xdif635924449638035573_ParameterName00" localSheetId="2" hidden="1">"NSLocation"</definedName>
    <definedName name="xdif635924449638035573_ParameterName01" localSheetId="2" hidden="1">"NSLocationEx"</definedName>
    <definedName name="xdif635924449638035573_ParameterName02" localSheetId="2" hidden="1">"NSIncludeInactive"</definedName>
    <definedName name="xdif635924449638035573_RefreshMode" localSheetId="2" hidden="1">"Automatic"</definedName>
    <definedName name="xdif635924449638035573_SelectAliasItem01" localSheetId="2" hidden="1">"Full Name"</definedName>
    <definedName name="xdif635924449638035573_SelectColumnFormulaItem01" localSheetId="2" hidden="1">"="</definedName>
    <definedName name="xdif635924449638035573_SelectColumnNameItem01" localSheetId="2" hidden="1">"FULL_NAME"</definedName>
    <definedName name="xdif635924449638035573_SelectFormatStringItem01" localSheetId="2" hidden="1">"{}"</definedName>
    <definedName name="xdif635924449638035573_SelectGroupItem01" localSheetId="2" hidden="1">"="</definedName>
    <definedName name="xdif635924449638035573_SelectItemRange01" localSheetId="2" hidden="1">'Location - {1}'!$C$3</definedName>
    <definedName name="xdif635924449638035573_SelectItemType01" localSheetId="2" hidden="1">"Value"</definedName>
    <definedName name="xdif635924449638035573_SelectPathItem01" localSheetId="2" hidden="1">".LocationsWithNULL,LOCATIONS"</definedName>
    <definedName name="xdif635924449638035573_SelectVisibleItem01" localSheetId="2" hidden="1">TRUE</definedName>
    <definedName name="xdif635924449638035573_ShowColumnHeaders" localSheetId="2" hidden="1">FALSE</definedName>
    <definedName name="xdif635924449638035573_SortAliasItem01" localSheetId="2" hidden="1">"Full Name"</definedName>
    <definedName name="xdif635924449638035573_SortColumnNameItem01" localSheetId="2" hidden="1">"FULL_NAME"</definedName>
    <definedName name="xdif635924449638035573_SortOrderByItem01" localSheetId="2" hidden="1">"Asc"</definedName>
    <definedName name="xdif635924449638035573_SortPathItem01" localSheetId="2" hidden="1">".LOCATIONS,LOCATIONS"</definedName>
    <definedName name="xdif635924449638035573_SourceObject" localSheetId="2" hidden="1">"NSLocations"</definedName>
    <definedName name="xdif635924449638035573_UserValue00" localSheetId="2" hidden="1">"="</definedName>
    <definedName name="xdif635924449638035573_UserValue01" localSheetId="2" hidden="1">"="</definedName>
    <definedName name="xdif635924449638035573_UserValue02" localSheetId="2" hidden="1">"="</definedName>
    <definedName name="xdif636044638477836804__dataRowCount" localSheetId="1" hidden="1">9</definedName>
    <definedName name="xdif636044638477836804__userDefinedName" localSheetId="1" hidden="1">"Subsidiaries 1"</definedName>
    <definedName name="xdif636044638477836804_AboveLeft" localSheetId="1" hidden="1">TRUE</definedName>
    <definedName name="xdif636044638477836804_AboveLeftCells" localSheetId="1" hidden="1">1</definedName>
    <definedName name="xdif636044638477836804_AutoFilter" localSheetId="1" hidden="1">FALSE</definedName>
    <definedName name="xdif636044638477836804_Autofit" localSheetId="1" hidden="1">TRUE</definedName>
    <definedName name="xdif636044638477836804_BelowRight" localSheetId="1" hidden="1">TRUE</definedName>
    <definedName name="xdif636044638477836804_BelowRightCells" localSheetId="1" hidden="1">1</definedName>
    <definedName name="xdif636044638477836804_DestinationRange" localSheetId="1" hidden="1">Summary!$H$3</definedName>
    <definedName name="xdif636044638477836804_ObjectType" localSheetId="1" hidden="1">"Validation"</definedName>
    <definedName name="xdif636044638477836804_ParameterName00" localSheetId="1" hidden="1">"NSSubsidiary"</definedName>
    <definedName name="xdif636044638477836804_ParameterName01" localSheetId="1" hidden="1">"NSParentSubsidiary"</definedName>
    <definedName name="xdif636044638477836804_ParameterName02" localSheetId="1" hidden="1">"NSIncludeInactive"</definedName>
    <definedName name="xdif636044638477836804_ParameterName03" localSheetId="1" hidden="1">"NSIncludeConsolidated"</definedName>
    <definedName name="xdif636044638477836804_RefreshMode" localSheetId="1" hidden="1">"Automatic"</definedName>
    <definedName name="xdif636044638477836804_SelectAliasItem01" localSheetId="1" hidden="1">"Subsidiary"</definedName>
    <definedName name="xdif636044638477836804_SelectColumnFormulaItem01" localSheetId="1" hidden="1">"="</definedName>
    <definedName name="xdif636044638477836804_SelectColumnNameItem01" localSheetId="1" hidden="1">"FULL_NAME"</definedName>
    <definedName name="xdif636044638477836804_SelectFormatStringItem01" localSheetId="1" hidden="1">"{}"</definedName>
    <definedName name="xdif636044638477836804_SelectGroupItem01" localSheetId="1" hidden="1">"="</definedName>
    <definedName name="xdif636044638477836804_SelectItemRange01" localSheetId="1" hidden="1">Summary!$H$3</definedName>
    <definedName name="xdif636044638477836804_SelectItemType01" localSheetId="1" hidden="1">"Value"</definedName>
    <definedName name="xdif636044638477836804_SelectPathItem01" localSheetId="1" hidden="1">".SUBSIDIARY_LIST,SUBSIDIARY_LIST"</definedName>
    <definedName name="xdif636044638477836804_SelectVisibleItem01" localSheetId="1" hidden="1">TRUE</definedName>
    <definedName name="xdif636044638477836804_ShowColumnHeaders" localSheetId="1" hidden="1">FALSE</definedName>
    <definedName name="xdif636044638477836804_SourceObject" localSheetId="1" hidden="1">"NSSubsidiaries"</definedName>
    <definedName name="xdif636044638477836804_UserValue00" localSheetId="1" hidden="1">"="</definedName>
    <definedName name="xdif636044638477836804_UserValue01" localSheetId="1" hidden="1">"="</definedName>
    <definedName name="xdif636044638477836804_UserValue02" localSheetId="1" hidden="1">"="</definedName>
    <definedName name="xdif636044638477836804_UserValue03" localSheetId="1" hidden="1">"="</definedName>
    <definedName name="xdif636044638481556924__dataRowCount" localSheetId="1" hidden="1">83</definedName>
    <definedName name="xdif636044638481556924__userDefinedName" localSheetId="1" hidden="1">"Accounts (by Number) 1"</definedName>
    <definedName name="xdif636044638481556924_AboveLeft" localSheetId="1" hidden="1">TRUE</definedName>
    <definedName name="xdif636044638481556924_AboveLeftCells" localSheetId="1" hidden="1">1</definedName>
    <definedName name="xdif636044638481556924_AutoFilter" localSheetId="1" hidden="1">FALSE</definedName>
    <definedName name="xdif636044638481556924_Autofit" localSheetId="1" hidden="1">TRUE</definedName>
    <definedName name="xdif636044638481556924_BelowRight" localSheetId="1" hidden="1">TRUE</definedName>
    <definedName name="xdif636044638481556924_BelowRightCells" localSheetId="1" hidden="1">1</definedName>
    <definedName name="xdif636044638481556924_DestinationRange" localSheetId="1" hidden="1">Summary!$B$6:$C$106</definedName>
    <definedName name="xdif636044638481556924_ObjectType" localSheetId="1" hidden="1">"ListVertical"</definedName>
    <definedName name="xdif636044638481556924_ParameterName00" localSheetId="1" hidden="1">"NSSubsidiary"</definedName>
    <definedName name="xdif636044638481556924_ParameterName01" localSheetId="1" hidden="1">"NSAccountNumber"</definedName>
    <definedName name="xdif636044638481556924_ParameterName02" localSheetId="1" hidden="1">"NSAccountNumberEx"</definedName>
    <definedName name="xdif636044638481556924_ParameterName03" localSheetId="1" hidden="1">"NSIncludeInactive"</definedName>
    <definedName name="xdif636044638481556924_RefreshMode" localSheetId="1" hidden="1">"Automatic"</definedName>
    <definedName name="xdif636044638481556924_SelectAliasItem01" localSheetId="1" hidden="1">"Account No."</definedName>
    <definedName name="xdif636044638481556924_SelectAliasItem02" localSheetId="1" hidden="1">"Account Name"</definedName>
    <definedName name="xdif636044638481556924_SelectColumnFormulaItem01" localSheetId="1" hidden="1">"="</definedName>
    <definedName name="xdif636044638481556924_SelectColumnFormulaItem02" localSheetId="1" hidden="1">"="</definedName>
    <definedName name="xdif636044638481556924_SelectColumnNameItem01" localSheetId="1" hidden="1">"ACCOUNTNUMBER"</definedName>
    <definedName name="xdif636044638481556924_SelectColumnNameItem02" localSheetId="1" hidden="1">"NAME"</definedName>
    <definedName name="xdif636044638481556924_SelectFormatStringItem01" localSheetId="1" hidden="1">"{@}"</definedName>
    <definedName name="xdif636044638481556924_SelectFormatStringItem02" localSheetId="1" hidden="1">"{}"</definedName>
    <definedName name="xdif636044638481556924_SelectGroupItem01" localSheetId="1" hidden="1">"="</definedName>
    <definedName name="xdif636044638481556924_SelectGroupItem02" localSheetId="1" hidden="1">"="</definedName>
    <definedName name="xdif636044638481556924_SelectItemRange01" localSheetId="1" hidden="1">Summary!$B$6:$B$106</definedName>
    <definedName name="xdif636044638481556924_SelectItemRange02" localSheetId="1" hidden="1">Summary!$C$6:$C$106</definedName>
    <definedName name="xdif636044638481556924_SelectItemType01" localSheetId="1" hidden="1">"Value"</definedName>
    <definedName name="xdif636044638481556924_SelectItemType02" localSheetId="1" hidden="1">"Value"</definedName>
    <definedName name="xdif636044638481556924_SelectPathItem01" localSheetId="1" hidden="1">".ACCOUNTS,Accounts"</definedName>
    <definedName name="xdif636044638481556924_SelectPathItem02" localSheetId="1" hidden="1">".ACCOUNTS,Accounts"</definedName>
    <definedName name="xdif636044638481556924_SelectVisibleItem01" localSheetId="1" hidden="1">TRUE</definedName>
    <definedName name="xdif636044638481556924_SelectVisibleItem02" localSheetId="1" hidden="1">TRUE</definedName>
    <definedName name="xdif636044638481556924_ShowColumnHeaders" localSheetId="1" hidden="1">FALSE</definedName>
    <definedName name="xdif636044638481556924_SortAliasItem01" localSheetId="1" hidden="1">"Account No."</definedName>
    <definedName name="xdif636044638481556924_SortColumnNameItem01" localSheetId="1" hidden="1">"ACCOUNTNUMBER"</definedName>
    <definedName name="xdif636044638481556924_SortOrderByItem01" localSheetId="1" hidden="1">"Asc"</definedName>
    <definedName name="xdif636044638481556924_SortPathItem01" localSheetId="1" hidden="1">".ACCOUNTS,Accounts"</definedName>
    <definedName name="xdif636044638481556924_SourceObject" localSheetId="1" hidden="1">"NSAccountsByNumber"</definedName>
    <definedName name="xdif636044638481556924_UserValue00" localSheetId="1" hidden="1">Summary!$H$3</definedName>
    <definedName name="xdif636044638481556924_UserValue01" localSheetId="1" hidden="1">{"4*","5*","6*","7*","8*","9*"}</definedName>
    <definedName name="xdif636044638481556924_UserValue02" localSheetId="1" hidden="1">"="</definedName>
    <definedName name="xdif636044638481556924_UserValue03" localSheetId="1" hidden="1">"="</definedName>
    <definedName name="xdif636044638485517154__dataRowCount" localSheetId="1" hidden="1">17</definedName>
    <definedName name="xdif636044638485517154__userDefinedName" localSheetId="1" hidden="1">"Locations 1"</definedName>
    <definedName name="xdif636044638485517154_AboveLeft" localSheetId="1" hidden="1">TRUE</definedName>
    <definedName name="xdif636044638485517154_AboveLeftCells" localSheetId="1" hidden="1">1</definedName>
    <definedName name="xdif636044638485517154_AutoFilter" localSheetId="1" hidden="1">FALSE</definedName>
    <definedName name="xdif636044638485517154_Autofit" localSheetId="1" hidden="1">TRUE</definedName>
    <definedName name="xdif636044638485517154_BelowRight" localSheetId="1" hidden="1">TRUE</definedName>
    <definedName name="xdif636044638485517154_BelowRightCells" localSheetId="1" hidden="1">1</definedName>
    <definedName name="xdif636044638485517154_DestinationRange" localSheetId="1" hidden="1">Summary!$C$3</definedName>
    <definedName name="xdif636044638485517154_DistinctValues" localSheetId="1" hidden="1">FALSE</definedName>
    <definedName name="xdif636044638485517154_ObjectType" localSheetId="1" hidden="1">"Validation"</definedName>
    <definedName name="xdif636044638485517154_ParameterName00" localSheetId="1" hidden="1">"NSLocation"</definedName>
    <definedName name="xdif636044638485517154_ParameterName01" localSheetId="1" hidden="1">"NSLocationEx"</definedName>
    <definedName name="xdif636044638485517154_ParameterName02" localSheetId="1" hidden="1">"NSIncludeInactive"</definedName>
    <definedName name="xdif636044638485517154_RefreshMode" localSheetId="1" hidden="1">"Automatic"</definedName>
    <definedName name="xdif636044638485517154_SelectAliasItem01" localSheetId="1" hidden="1">"Full Name"</definedName>
    <definedName name="xdif636044638485517154_SelectColumnFormulaItem01" localSheetId="1" hidden="1">"="</definedName>
    <definedName name="xdif636044638485517154_SelectColumnNameItem01" localSheetId="1" hidden="1">"FULL_NAME"</definedName>
    <definedName name="xdif636044638485517154_SelectFormatStringItem01" localSheetId="1" hidden="1">"{}"</definedName>
    <definedName name="xdif636044638485517154_SelectGroupItem01" localSheetId="1" hidden="1">"="</definedName>
    <definedName name="xdif636044638485517154_SelectItemRange01" localSheetId="1" hidden="1">Summary!$C$3</definedName>
    <definedName name="xdif636044638485517154_SelectItemType01" localSheetId="1" hidden="1">"Value"</definedName>
    <definedName name="xdif636044638485517154_SelectPathItem01" localSheetId="1" hidden="1">".LocationsWithNULL,LOCATIONS"</definedName>
    <definedName name="xdif636044638485517154_SelectVisibleItem01" localSheetId="1" hidden="1">TRUE</definedName>
    <definedName name="xdif636044638485517154_ShowColumnHeaders" localSheetId="1" hidden="1">FALSE</definedName>
    <definedName name="xdif636044638485517154_SortAliasItem01" localSheetId="1" hidden="1">"Full Name"</definedName>
    <definedName name="xdif636044638485517154_SortColumnNameItem01" localSheetId="1" hidden="1">"FULL_NAME"</definedName>
    <definedName name="xdif636044638485517154_SortOrderByItem01" localSheetId="1" hidden="1">"Asc"</definedName>
    <definedName name="xdif636044638485517154_SortPathItem01" localSheetId="1" hidden="1">".LOCATIONS,LOCATIONS"</definedName>
    <definedName name="xdif636044638485517154_SourceObject" localSheetId="1" hidden="1">"NSLocations"</definedName>
    <definedName name="xdif636044638485517154_UserValue00" localSheetId="1" hidden="1">"="</definedName>
    <definedName name="xdif636044638485517154_UserValue01" localSheetId="1" hidden="1">"="</definedName>
    <definedName name="xdif636044638485517154_UserValue02" localSheetId="1" hidden="1">"="</definedName>
    <definedName name="xdif636298499421129809__dataRowCount" localSheetId="2" hidden="1">9</definedName>
    <definedName name="xdif636298499421129809__userDefinedName" localSheetId="2" hidden="1">"Subsidiaries 1"</definedName>
    <definedName name="xdif636298499421129809_AboveLeft" localSheetId="2" hidden="1">TRUE</definedName>
    <definedName name="xdif636298499421129809_AboveLeftCells" localSheetId="2" hidden="1">1</definedName>
    <definedName name="xdif636298499421129809_AutoFilter" localSheetId="2" hidden="1">FALSE</definedName>
    <definedName name="xdif636298499421129809_Autofit" localSheetId="2" hidden="1">TRUE</definedName>
    <definedName name="xdif636298499421129809_BelowRight" localSheetId="2" hidden="1">TRUE</definedName>
    <definedName name="xdif636298499421129809_BelowRightCells" localSheetId="2" hidden="1">1</definedName>
    <definedName name="xdif636298499421129809_DestinationRange" localSheetId="2" hidden="1">'Location - {1}'!$H$3</definedName>
    <definedName name="xdif636298499421129809_ObjectType" localSheetId="2" hidden="1">"Validation"</definedName>
    <definedName name="xdif636298499421129809_ParameterName00" localSheetId="2" hidden="1">"NSSubsidiary"</definedName>
    <definedName name="xdif636298499421129809_ParameterName01" localSheetId="2" hidden="1">"NSParentSubsidiary"</definedName>
    <definedName name="xdif636298499421129809_ParameterName02" localSheetId="2" hidden="1">"NSIncludeInactive"</definedName>
    <definedName name="xdif636298499421129809_ParameterName03" localSheetId="2" hidden="1">"NSIncludeConsolidated"</definedName>
    <definedName name="xdif636298499421129809_RefreshMode" localSheetId="2" hidden="1">"Automatic"</definedName>
    <definedName name="xdif636298499421129809_SelectAliasItem01" localSheetId="2" hidden="1">"Subsidiary"</definedName>
    <definedName name="xdif636298499421129809_SelectColumnFormulaItem01" localSheetId="2" hidden="1">"="</definedName>
    <definedName name="xdif636298499421129809_SelectColumnNameItem01" localSheetId="2" hidden="1">"FULL_NAME"</definedName>
    <definedName name="xdif636298499421129809_SelectFormatStringItem01" localSheetId="2" hidden="1">"{}"</definedName>
    <definedName name="xdif636298499421129809_SelectGroupItem01" localSheetId="2" hidden="1">"="</definedName>
    <definedName name="xdif636298499421129809_SelectItemRange01" localSheetId="2" hidden="1">'Location - {1}'!$H$3</definedName>
    <definedName name="xdif636298499421129809_SelectItemType01" localSheetId="2" hidden="1">"Value"</definedName>
    <definedName name="xdif636298499421129809_SelectPathItem01" localSheetId="2" hidden="1">".SUBSIDIARY_LIST,SUBSIDIARY_LIST"</definedName>
    <definedName name="xdif636298499421129809_SelectVisibleItem01" localSheetId="2" hidden="1">TRUE</definedName>
    <definedName name="xdif636298499421129809_ShowColumnHeaders" localSheetId="2" hidden="1">FALSE</definedName>
    <definedName name="xdif636298499421129809_SourceObject" localSheetId="2" hidden="1">"NSSubsidiaries"</definedName>
    <definedName name="xdif636298499421129809_UserValue00" localSheetId="2" hidden="1">"="</definedName>
    <definedName name="xdif636298499421129809_UserValue01" localSheetId="2" hidden="1">"="</definedName>
    <definedName name="xdif636298499421129809_UserValue02" localSheetId="2" hidden="1">"="</definedName>
    <definedName name="xdif636298499421129809_UserValue03" localSheetId="2" hidden="1">"="</definedName>
    <definedName name="xdif636298499422657929__dataRowCount" localSheetId="2" hidden="1">83</definedName>
    <definedName name="xdif636298499422657929__userDefinedName" localSheetId="2" hidden="1">"Accounts (by Number) 1"</definedName>
    <definedName name="xdif636298499422657929_AboveLeft" localSheetId="2" hidden="1">TRUE</definedName>
    <definedName name="xdif636298499422657929_AboveLeftCells" localSheetId="2" hidden="1">1</definedName>
    <definedName name="xdif636298499422657929_AutoFilter" localSheetId="2" hidden="1">FALSE</definedName>
    <definedName name="xdif636298499422657929_Autofit" localSheetId="2" hidden="1">TRUE</definedName>
    <definedName name="xdif636298499422657929_BelowRight" localSheetId="2" hidden="1">TRUE</definedName>
    <definedName name="xdif636298499422657929_BelowRightCells" localSheetId="2" hidden="1">1</definedName>
    <definedName name="xdif636298499422657929_DestinationRange" localSheetId="2" hidden="1">'Location - {1}'!$B$6:$C$106</definedName>
    <definedName name="xdif636298499422657929_ObjectType" localSheetId="2" hidden="1">"ListVertical"</definedName>
    <definedName name="xdif636298499422657929_ParameterName00" localSheetId="2" hidden="1">"NSSubsidiary"</definedName>
    <definedName name="xdif636298499422657929_ParameterName01" localSheetId="2" hidden="1">"NSAccountNumber"</definedName>
    <definedName name="xdif636298499422657929_ParameterName02" localSheetId="2" hidden="1">"NSAccountNumberEx"</definedName>
    <definedName name="xdif636298499422657929_ParameterName03" localSheetId="2" hidden="1">"NSIncludeInactive"</definedName>
    <definedName name="xdif636298499422657929_RefreshMode" localSheetId="2" hidden="1">"Automatic"</definedName>
    <definedName name="xdif636298499422657929_SelectAliasItem01" localSheetId="2" hidden="1">"Account No."</definedName>
    <definedName name="xdif636298499422657929_SelectAliasItem02" localSheetId="2" hidden="1">"Account Name"</definedName>
    <definedName name="xdif636298499422657929_SelectColumnFormulaItem01" localSheetId="2" hidden="1">"="</definedName>
    <definedName name="xdif636298499422657929_SelectColumnFormulaItem02" localSheetId="2" hidden="1">"="</definedName>
    <definedName name="xdif636298499422657929_SelectColumnNameItem01" localSheetId="2" hidden="1">"ACCOUNTNUMBER"</definedName>
    <definedName name="xdif636298499422657929_SelectColumnNameItem02" localSheetId="2" hidden="1">"NAME"</definedName>
    <definedName name="xdif636298499422657929_SelectFormatStringItem01" localSheetId="2" hidden="1">"{@}"</definedName>
    <definedName name="xdif636298499422657929_SelectFormatStringItem02" localSheetId="2" hidden="1">"{}"</definedName>
    <definedName name="xdif636298499422657929_SelectGroupItem01" localSheetId="2" hidden="1">"="</definedName>
    <definedName name="xdif636298499422657929_SelectGroupItem02" localSheetId="2" hidden="1">"="</definedName>
    <definedName name="xdif636298499422657929_SelectItemRange01" localSheetId="2" hidden="1">'Location - {1}'!$B$6:$B$106</definedName>
    <definedName name="xdif636298499422657929_SelectItemRange02" localSheetId="2" hidden="1">'Location - {1}'!$C$6:$C$106</definedName>
    <definedName name="xdif636298499422657929_SelectItemType01" localSheetId="2" hidden="1">"Value"</definedName>
    <definedName name="xdif636298499422657929_SelectItemType02" localSheetId="2" hidden="1">"Value"</definedName>
    <definedName name="xdif636298499422657929_SelectPathItem01" localSheetId="2" hidden="1">".ACCOUNTS,Accounts"</definedName>
    <definedName name="xdif636298499422657929_SelectPathItem02" localSheetId="2" hidden="1">".ACCOUNTS,Accounts"</definedName>
    <definedName name="xdif636298499422657929_SelectVisibleItem01" localSheetId="2" hidden="1">TRUE</definedName>
    <definedName name="xdif636298499422657929_SelectVisibleItem02" localSheetId="2" hidden="1">TRUE</definedName>
    <definedName name="xdif636298499422657929_ShowColumnHeaders" localSheetId="2" hidden="1">FALSE</definedName>
    <definedName name="xdif636298499422657929_SortAliasItem01" localSheetId="2" hidden="1">"Account No."</definedName>
    <definedName name="xdif636298499422657929_SortColumnNameItem01" localSheetId="2" hidden="1">"ACCOUNTNUMBER"</definedName>
    <definedName name="xdif636298499422657929_SortOrderByItem01" localSheetId="2" hidden="1">"Asc"</definedName>
    <definedName name="xdif636298499422657929_SortPathItem01" localSheetId="2" hidden="1">".ACCOUNTS,Accounts"</definedName>
    <definedName name="xdif636298499422657929_SourceObject" localSheetId="2" hidden="1">"NSAccountsByNumber"</definedName>
    <definedName name="xdif636298499422657929_UserValue00" localSheetId="2" hidden="1">'Location - {1}'!$H$3</definedName>
    <definedName name="xdif636298499422657929_UserValue01" localSheetId="2" hidden="1">{"4*","5*","6*","7*","8*","9*"}</definedName>
    <definedName name="xdif636298499422657929_UserValue02" localSheetId="2" hidden="1">"="</definedName>
    <definedName name="xdif636298499422657929_UserValue03" localSheetId="2" hidden="1">"="</definedName>
    <definedName name="xdifExcludeHiddenBudgetUpload">TRUE</definedName>
    <definedName name="xdifSelectedSheetsBudgetUpload">{"Full Year - Budget"}</definedName>
  </definedNames>
  <calcPr calcId="191028" calcCompleted="0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3" l="1"/>
  <c r="B106" i="3"/>
  <c r="C105" i="3"/>
  <c r="B105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1" i="3"/>
  <c r="B11" i="3"/>
  <c r="C10" i="3"/>
  <c r="B10" i="3"/>
  <c r="C9" i="3"/>
  <c r="B9" i="3"/>
  <c r="C8" i="3"/>
  <c r="B8" i="3"/>
  <c r="C7" i="3"/>
  <c r="B7" i="3"/>
  <c r="C6" i="3"/>
  <c r="B6" i="3"/>
  <c r="E1" i="3"/>
  <c r="E4" i="3" s="1"/>
  <c r="E21" i="3"/>
  <c r="E49" i="3"/>
  <c r="E16" i="3"/>
  <c r="E30" i="3"/>
  <c r="E19" i="3"/>
  <c r="E29" i="3"/>
  <c r="E92" i="3"/>
  <c r="E75" i="3"/>
  <c r="E74" i="3"/>
  <c r="E41" i="3"/>
  <c r="E26" i="3"/>
  <c r="E85" i="3"/>
  <c r="E57" i="3"/>
  <c r="E34" i="3"/>
  <c r="E98" i="3"/>
  <c r="E50" i="3"/>
  <c r="E73" i="3"/>
  <c r="E42" i="3"/>
  <c r="E71" i="3"/>
  <c r="E52" i="3"/>
  <c r="E24" i="3"/>
  <c r="E31" i="3"/>
  <c r="E106" i="3"/>
  <c r="E95" i="3"/>
  <c r="E81" i="3"/>
  <c r="E93" i="3"/>
  <c r="E17" i="3"/>
  <c r="E56" i="3"/>
  <c r="E94" i="3"/>
  <c r="E66" i="3"/>
  <c r="E27" i="3"/>
  <c r="E45" i="3"/>
  <c r="E76" i="3"/>
  <c r="E68" i="3"/>
  <c r="E32" i="3"/>
  <c r="E105" i="3"/>
  <c r="E15" i="3"/>
  <c r="E20" i="3"/>
  <c r="E58" i="3"/>
  <c r="E59" i="3"/>
  <c r="E46" i="3"/>
  <c r="E48" i="3"/>
  <c r="E63" i="3"/>
  <c r="E69" i="3"/>
  <c r="E67" i="3"/>
  <c r="E35" i="3"/>
  <c r="E44" i="3"/>
  <c r="E83" i="3"/>
  <c r="E33" i="3"/>
  <c r="E28" i="3"/>
  <c r="E72" i="3"/>
  <c r="E99" i="3"/>
  <c r="E61" i="3"/>
  <c r="E86" i="3"/>
  <c r="E80" i="3"/>
  <c r="E47" i="3"/>
  <c r="E64" i="3"/>
  <c r="E70" i="3"/>
  <c r="E62" i="3"/>
  <c r="E25" i="3"/>
  <c r="E77" i="3"/>
  <c r="E84" i="3"/>
  <c r="E96" i="3"/>
  <c r="E65" i="3"/>
  <c r="E51" i="3"/>
  <c r="E18" i="3"/>
  <c r="E43" i="3"/>
  <c r="E53" i="3"/>
  <c r="E55" i="3"/>
  <c r="E82" i="3"/>
  <c r="E78" i="3"/>
  <c r="E79" i="3"/>
  <c r="E97" i="3"/>
  <c r="E22" i="3"/>
  <c r="E60" i="3"/>
  <c r="E54" i="3"/>
  <c r="E23" i="3"/>
  <c r="E101" i="3" l="1"/>
  <c r="E37" i="3"/>
  <c r="E88" i="3"/>
  <c r="F1" i="3"/>
  <c r="E1" i="1"/>
  <c r="F1" i="1" s="1"/>
  <c r="F4" i="3" l="1"/>
  <c r="G1" i="3"/>
  <c r="E4" i="1"/>
  <c r="G1" i="1"/>
  <c r="F4" i="1"/>
  <c r="F57" i="3"/>
  <c r="F64" i="3"/>
  <c r="F59" i="3"/>
  <c r="F17" i="3"/>
  <c r="E25" i="1"/>
  <c r="E7" i="1"/>
  <c r="F56" i="1"/>
  <c r="F32" i="1"/>
  <c r="E31" i="1"/>
  <c r="E34" i="1"/>
  <c r="E28" i="1"/>
  <c r="F65" i="1"/>
  <c r="F47" i="1"/>
  <c r="F76" i="1"/>
  <c r="F77" i="3"/>
  <c r="F25" i="3"/>
  <c r="F27" i="1"/>
  <c r="F68" i="1"/>
  <c r="F33" i="1"/>
  <c r="F58" i="3"/>
  <c r="E10" i="1"/>
  <c r="F24" i="1"/>
  <c r="F20" i="3"/>
  <c r="E69" i="1"/>
  <c r="F61" i="3"/>
  <c r="F54" i="3"/>
  <c r="F78" i="3"/>
  <c r="F19" i="3"/>
  <c r="E42" i="1"/>
  <c r="E68" i="1"/>
  <c r="F58" i="1"/>
  <c r="F31" i="1"/>
  <c r="E57" i="1"/>
  <c r="E95" i="1"/>
  <c r="F77" i="1"/>
  <c r="F24" i="3"/>
  <c r="E44" i="1"/>
  <c r="E17" i="1"/>
  <c r="E54" i="1"/>
  <c r="E46" i="1"/>
  <c r="E52" i="1"/>
  <c r="F23" i="1"/>
  <c r="E71" i="1"/>
  <c r="F70" i="3"/>
  <c r="E61" i="1"/>
  <c r="F45" i="3"/>
  <c r="F51" i="1"/>
  <c r="F63" i="1"/>
  <c r="E45" i="1"/>
  <c r="E51" i="1"/>
  <c r="E66" i="1"/>
  <c r="F46" i="3"/>
  <c r="F74" i="1"/>
  <c r="E6" i="1"/>
  <c r="F86" i="3"/>
  <c r="F96" i="3"/>
  <c r="E80" i="1"/>
  <c r="E74" i="1"/>
  <c r="F65" i="3"/>
  <c r="F51" i="3"/>
  <c r="F83" i="1"/>
  <c r="E49" i="1"/>
  <c r="E67" i="1"/>
  <c r="F25" i="1"/>
  <c r="E22" i="1"/>
  <c r="F35" i="1"/>
  <c r="F66" i="3"/>
  <c r="F60" i="3"/>
  <c r="F82" i="3"/>
  <c r="F7" i="1"/>
  <c r="E43" i="1"/>
  <c r="F49" i="3"/>
  <c r="F63" i="3"/>
  <c r="F52" i="3"/>
  <c r="F15" i="1"/>
  <c r="F42" i="1"/>
  <c r="F33" i="3"/>
  <c r="F80" i="3"/>
  <c r="F48" i="3"/>
  <c r="F76" i="3"/>
  <c r="F61" i="1"/>
  <c r="F70" i="1"/>
  <c r="F17" i="1"/>
  <c r="F81" i="1"/>
  <c r="F64" i="1"/>
  <c r="E70" i="1"/>
  <c r="F79" i="1"/>
  <c r="F23" i="3"/>
  <c r="F79" i="3"/>
  <c r="F54" i="1"/>
  <c r="F10" i="1"/>
  <c r="F74" i="3"/>
  <c r="E72" i="1"/>
  <c r="F49" i="1"/>
  <c r="F18" i="3"/>
  <c r="F69" i="1"/>
  <c r="F43" i="1"/>
  <c r="F43" i="3"/>
  <c r="F92" i="3"/>
  <c r="F26" i="1"/>
  <c r="F28" i="3"/>
  <c r="F41" i="3"/>
  <c r="F106" i="3"/>
  <c r="F84" i="1"/>
  <c r="F66" i="1"/>
  <c r="E86" i="1"/>
  <c r="E48" i="1"/>
  <c r="E35" i="1"/>
  <c r="F28" i="1"/>
  <c r="E24" i="1"/>
  <c r="F31" i="3"/>
  <c r="F8" i="1"/>
  <c r="F44" i="3"/>
  <c r="F30" i="3"/>
  <c r="F94" i="3"/>
  <c r="E27" i="1"/>
  <c r="F67" i="1"/>
  <c r="F62" i="1"/>
  <c r="E84" i="1"/>
  <c r="F53" i="3"/>
  <c r="F73" i="1"/>
  <c r="F21" i="3"/>
  <c r="F81" i="3"/>
  <c r="F56" i="3"/>
  <c r="F73" i="3"/>
  <c r="F16" i="1"/>
  <c r="E20" i="1"/>
  <c r="F72" i="1"/>
  <c r="E8" i="1"/>
  <c r="E19" i="1"/>
  <c r="F55" i="1"/>
  <c r="F71" i="1"/>
  <c r="F44" i="1"/>
  <c r="F29" i="3"/>
  <c r="E83" i="1"/>
  <c r="E33" i="1"/>
  <c r="E79" i="1"/>
  <c r="E58" i="1"/>
  <c r="E9" i="1"/>
  <c r="F83" i="3"/>
  <c r="F21" i="1"/>
  <c r="F48" i="1"/>
  <c r="F34" i="3"/>
  <c r="F86" i="1"/>
  <c r="E63" i="1"/>
  <c r="E47" i="1"/>
  <c r="E16" i="1"/>
  <c r="E60" i="1"/>
  <c r="F35" i="3"/>
  <c r="F60" i="1"/>
  <c r="E29" i="1"/>
  <c r="F32" i="3"/>
  <c r="E30" i="1"/>
  <c r="F9" i="1"/>
  <c r="F97" i="3"/>
  <c r="F71" i="3"/>
  <c r="F75" i="3"/>
  <c r="F72" i="3"/>
  <c r="E26" i="1"/>
  <c r="E85" i="1"/>
  <c r="F75" i="1"/>
  <c r="E62" i="1"/>
  <c r="E18" i="1"/>
  <c r="F59" i="1"/>
  <c r="F50" i="1"/>
  <c r="F53" i="1"/>
  <c r="F27" i="3"/>
  <c r="F93" i="3"/>
  <c r="F68" i="3"/>
  <c r="F57" i="1"/>
  <c r="F19" i="1"/>
  <c r="F34" i="1"/>
  <c r="F6" i="1"/>
  <c r="F22" i="1"/>
  <c r="F15" i="3"/>
  <c r="E50" i="1"/>
  <c r="F52" i="1"/>
  <c r="F99" i="3"/>
  <c r="E32" i="1"/>
  <c r="F41" i="1"/>
  <c r="F22" i="3"/>
  <c r="F105" i="3"/>
  <c r="E77" i="1"/>
  <c r="F30" i="1"/>
  <c r="F62" i="3"/>
  <c r="E41" i="1"/>
  <c r="E55" i="1"/>
  <c r="E64" i="1"/>
  <c r="F95" i="3"/>
  <c r="F50" i="3"/>
  <c r="F69" i="3"/>
  <c r="F84" i="3"/>
  <c r="E82" i="1"/>
  <c r="F78" i="1"/>
  <c r="F45" i="1"/>
  <c r="F18" i="1"/>
  <c r="E73" i="1"/>
  <c r="E56" i="1"/>
  <c r="F29" i="1"/>
  <c r="F67" i="3"/>
  <c r="F16" i="3"/>
  <c r="F98" i="3"/>
  <c r="F26" i="3"/>
  <c r="E76" i="1"/>
  <c r="F46" i="1"/>
  <c r="E21" i="1"/>
  <c r="F85" i="1"/>
  <c r="F42" i="3"/>
  <c r="E23" i="1"/>
  <c r="F80" i="1"/>
  <c r="E65" i="1"/>
  <c r="E15" i="1"/>
  <c r="F47" i="3"/>
  <c r="E81" i="1"/>
  <c r="E59" i="1"/>
  <c r="F20" i="1"/>
  <c r="F55" i="3"/>
  <c r="E75" i="1"/>
  <c r="F82" i="1"/>
  <c r="F85" i="3"/>
  <c r="E53" i="1"/>
  <c r="E78" i="1"/>
  <c r="F8" i="3" l="1"/>
  <c r="E10" i="3"/>
  <c r="F9" i="3"/>
  <c r="F10" i="3"/>
  <c r="F7" i="3"/>
  <c r="E9" i="3"/>
  <c r="E8" i="3"/>
  <c r="E7" i="3"/>
  <c r="E6" i="3"/>
  <c r="F6" i="3"/>
  <c r="F101" i="3"/>
  <c r="F88" i="3"/>
  <c r="F37" i="3"/>
  <c r="H1" i="3"/>
  <c r="G4" i="3"/>
  <c r="G4" i="1"/>
  <c r="H1" i="1"/>
  <c r="G78" i="3"/>
  <c r="G15" i="3"/>
  <c r="G54" i="3"/>
  <c r="G22" i="3"/>
  <c r="G42" i="1"/>
  <c r="G46" i="1"/>
  <c r="G74" i="1"/>
  <c r="G30" i="1"/>
  <c r="G29" i="3"/>
  <c r="G71" i="1"/>
  <c r="G24" i="3"/>
  <c r="G35" i="3"/>
  <c r="G44" i="3"/>
  <c r="G9" i="1"/>
  <c r="G68" i="1"/>
  <c r="G17" i="3"/>
  <c r="G69" i="3"/>
  <c r="G33" i="1"/>
  <c r="G75" i="3"/>
  <c r="G59" i="3"/>
  <c r="G99" i="3"/>
  <c r="G66" i="3"/>
  <c r="G30" i="3"/>
  <c r="G26" i="1"/>
  <c r="G70" i="1"/>
  <c r="G73" i="1"/>
  <c r="G44" i="1"/>
  <c r="G85" i="3"/>
  <c r="G98" i="3"/>
  <c r="G83" i="3"/>
  <c r="G96" i="3"/>
  <c r="G45" i="3"/>
  <c r="G53" i="3"/>
  <c r="G66" i="1"/>
  <c r="G18" i="3"/>
  <c r="G15" i="1"/>
  <c r="G35" i="1"/>
  <c r="G25" i="3"/>
  <c r="G7" i="1"/>
  <c r="G56" i="3"/>
  <c r="G16" i="3"/>
  <c r="G86" i="3"/>
  <c r="G62" i="3"/>
  <c r="G58" i="1"/>
  <c r="G32" i="1"/>
  <c r="G41" i="1"/>
  <c r="G81" i="1"/>
  <c r="G53" i="1"/>
  <c r="G45" i="1"/>
  <c r="G80" i="3"/>
  <c r="G67" i="1"/>
  <c r="G43" i="1"/>
  <c r="G43" i="3"/>
  <c r="G48" i="1"/>
  <c r="G49" i="3"/>
  <c r="G20" i="1"/>
  <c r="G21" i="1"/>
  <c r="G8" i="1"/>
  <c r="G67" i="3"/>
  <c r="G20" i="3"/>
  <c r="G27" i="3"/>
  <c r="G60" i="3"/>
  <c r="G65" i="3"/>
  <c r="G82" i="1"/>
  <c r="G80" i="1"/>
  <c r="G27" i="1"/>
  <c r="G56" i="1"/>
  <c r="G29" i="1"/>
  <c r="G76" i="1"/>
  <c r="G32" i="3"/>
  <c r="G18" i="1"/>
  <c r="G72" i="3"/>
  <c r="G84" i="1"/>
  <c r="G61" i="1"/>
  <c r="G77" i="1"/>
  <c r="G68" i="3"/>
  <c r="G78" i="1"/>
  <c r="G47" i="3"/>
  <c r="G28" i="3"/>
  <c r="G105" i="3"/>
  <c r="G51" i="3"/>
  <c r="G79" i="1"/>
  <c r="G31" i="1"/>
  <c r="G60" i="1"/>
  <c r="G17" i="1"/>
  <c r="G86" i="1"/>
  <c r="G82" i="3"/>
  <c r="G83" i="1"/>
  <c r="G71" i="3"/>
  <c r="G65" i="1"/>
  <c r="G70" i="3"/>
  <c r="G75" i="1"/>
  <c r="G50" i="3"/>
  <c r="G84" i="3"/>
  <c r="G47" i="1"/>
  <c r="G58" i="3"/>
  <c r="G97" i="3"/>
  <c r="G42" i="3"/>
  <c r="G61" i="3"/>
  <c r="G73" i="3"/>
  <c r="G57" i="1"/>
  <c r="G62" i="1"/>
  <c r="G49" i="1"/>
  <c r="G85" i="1"/>
  <c r="G33" i="3"/>
  <c r="G23" i="3"/>
  <c r="G21" i="3"/>
  <c r="G25" i="1"/>
  <c r="G10" i="1"/>
  <c r="G106" i="3"/>
  <c r="G52" i="1"/>
  <c r="G34" i="3"/>
  <c r="G63" i="1"/>
  <c r="G77" i="3"/>
  <c r="G63" i="3"/>
  <c r="G26" i="3"/>
  <c r="G76" i="3"/>
  <c r="G79" i="3"/>
  <c r="G59" i="1"/>
  <c r="G28" i="1"/>
  <c r="G69" i="1"/>
  <c r="G74" i="3"/>
  <c r="G72" i="1"/>
  <c r="G55" i="3"/>
  <c r="G92" i="3"/>
  <c r="G19" i="1"/>
  <c r="G93" i="3"/>
  <c r="G50" i="1"/>
  <c r="G52" i="3"/>
  <c r="G51" i="1"/>
  <c r="G48" i="3"/>
  <c r="G23" i="1"/>
  <c r="G64" i="3"/>
  <c r="G94" i="3"/>
  <c r="G19" i="3"/>
  <c r="G81" i="3"/>
  <c r="G24" i="1"/>
  <c r="G6" i="1"/>
  <c r="G64" i="1"/>
  <c r="G31" i="3"/>
  <c r="G22" i="1"/>
  <c r="G16" i="1"/>
  <c r="G41" i="3"/>
  <c r="G46" i="3"/>
  <c r="G34" i="1"/>
  <c r="G54" i="1"/>
  <c r="G95" i="3"/>
  <c r="G57" i="3"/>
  <c r="G55" i="1"/>
  <c r="G7" i="3" l="1"/>
  <c r="G10" i="3"/>
  <c r="G9" i="3"/>
  <c r="G6" i="3"/>
  <c r="G8" i="3"/>
  <c r="G88" i="3"/>
  <c r="G37" i="3"/>
  <c r="G101" i="3"/>
  <c r="I1" i="3"/>
  <c r="H4" i="3"/>
  <c r="H4" i="1"/>
  <c r="I1" i="1"/>
  <c r="H23" i="3"/>
  <c r="H59" i="3"/>
  <c r="H92" i="3"/>
  <c r="H34" i="3"/>
  <c r="H6" i="1"/>
  <c r="H58" i="1"/>
  <c r="H67" i="1"/>
  <c r="H63" i="1"/>
  <c r="H27" i="1"/>
  <c r="H59" i="1"/>
  <c r="H69" i="1"/>
  <c r="H74" i="3"/>
  <c r="H44" i="1"/>
  <c r="H45" i="3"/>
  <c r="H32" i="1"/>
  <c r="H57" i="3"/>
  <c r="H65" i="1"/>
  <c r="H73" i="3"/>
  <c r="H35" i="3"/>
  <c r="H68" i="1"/>
  <c r="H31" i="3"/>
  <c r="H95" i="3"/>
  <c r="H93" i="3"/>
  <c r="H83" i="3"/>
  <c r="H42" i="1"/>
  <c r="H57" i="1"/>
  <c r="H72" i="1"/>
  <c r="H34" i="1"/>
  <c r="H7" i="1"/>
  <c r="H41" i="3"/>
  <c r="H19" i="1"/>
  <c r="H26" i="1"/>
  <c r="H46" i="3"/>
  <c r="H84" i="1"/>
  <c r="H96" i="3"/>
  <c r="H9" i="1"/>
  <c r="H56" i="1"/>
  <c r="H54" i="3"/>
  <c r="H55" i="3"/>
  <c r="H68" i="3"/>
  <c r="H53" i="3"/>
  <c r="H49" i="3"/>
  <c r="H35" i="1"/>
  <c r="H73" i="1"/>
  <c r="H20" i="1"/>
  <c r="H63" i="3"/>
  <c r="H23" i="1"/>
  <c r="H75" i="3"/>
  <c r="H30" i="1"/>
  <c r="H72" i="3"/>
  <c r="H47" i="1"/>
  <c r="H105" i="3"/>
  <c r="H55" i="1"/>
  <c r="H30" i="3"/>
  <c r="H75" i="1"/>
  <c r="H80" i="3"/>
  <c r="H18" i="1"/>
  <c r="H52" i="3"/>
  <c r="H24" i="3"/>
  <c r="H62" i="3"/>
  <c r="H29" i="3"/>
  <c r="H60" i="1"/>
  <c r="H51" i="1"/>
  <c r="H70" i="1"/>
  <c r="H97" i="3"/>
  <c r="H46" i="1"/>
  <c r="H74" i="1"/>
  <c r="H22" i="1"/>
  <c r="H65" i="3"/>
  <c r="H64" i="1"/>
  <c r="H17" i="3"/>
  <c r="H78" i="1"/>
  <c r="H69" i="3"/>
  <c r="H24" i="1"/>
  <c r="H16" i="3"/>
  <c r="H31" i="1"/>
  <c r="H48" i="3"/>
  <c r="H26" i="3"/>
  <c r="H77" i="3"/>
  <c r="H42" i="3"/>
  <c r="H8" i="1"/>
  <c r="H61" i="1"/>
  <c r="H48" i="1"/>
  <c r="H78" i="3"/>
  <c r="H67" i="3"/>
  <c r="H54" i="1"/>
  <c r="H76" i="3"/>
  <c r="H25" i="3"/>
  <c r="H25" i="1"/>
  <c r="H71" i="3"/>
  <c r="H28" i="1"/>
  <c r="H82" i="3"/>
  <c r="H77" i="1"/>
  <c r="H21" i="3"/>
  <c r="H56" i="3"/>
  <c r="H94" i="3"/>
  <c r="H15" i="3"/>
  <c r="H85" i="3"/>
  <c r="H45" i="1"/>
  <c r="H80" i="1"/>
  <c r="H41" i="1"/>
  <c r="H81" i="3"/>
  <c r="H50" i="1"/>
  <c r="H76" i="1"/>
  <c r="H79" i="1"/>
  <c r="H19" i="3"/>
  <c r="H16" i="1"/>
  <c r="H60" i="3"/>
  <c r="H44" i="3"/>
  <c r="H86" i="1"/>
  <c r="H51" i="3"/>
  <c r="H71" i="1"/>
  <c r="H18" i="3"/>
  <c r="H98" i="3"/>
  <c r="H58" i="3"/>
  <c r="H70" i="3"/>
  <c r="H64" i="3"/>
  <c r="H83" i="1"/>
  <c r="H53" i="1"/>
  <c r="H82" i="1"/>
  <c r="H66" i="3"/>
  <c r="H84" i="3"/>
  <c r="H29" i="1"/>
  <c r="H61" i="3"/>
  <c r="H17" i="1"/>
  <c r="H33" i="1"/>
  <c r="H47" i="3"/>
  <c r="H15" i="1"/>
  <c r="H28" i="3"/>
  <c r="H62" i="1"/>
  <c r="H99" i="3"/>
  <c r="H33" i="3"/>
  <c r="H79" i="3"/>
  <c r="H27" i="3"/>
  <c r="H43" i="1"/>
  <c r="H66" i="1"/>
  <c r="H10" i="1"/>
  <c r="H86" i="3"/>
  <c r="H20" i="3"/>
  <c r="H22" i="3"/>
  <c r="H52" i="1"/>
  <c r="H81" i="1"/>
  <c r="H43" i="3"/>
  <c r="H21" i="1"/>
  <c r="H106" i="3"/>
  <c r="H85" i="1"/>
  <c r="H50" i="3"/>
  <c r="H49" i="1"/>
  <c r="H32" i="3"/>
  <c r="H7" i="3" l="1"/>
  <c r="H9" i="3"/>
  <c r="H8" i="3"/>
  <c r="H10" i="3"/>
  <c r="H6" i="3"/>
  <c r="H37" i="3"/>
  <c r="H101" i="3"/>
  <c r="H88" i="3"/>
  <c r="J1" i="3"/>
  <c r="I4" i="3"/>
  <c r="J1" i="1"/>
  <c r="I4" i="1"/>
  <c r="I64" i="3"/>
  <c r="I50" i="3"/>
  <c r="I47" i="3"/>
  <c r="I77" i="3"/>
  <c r="I8" i="1"/>
  <c r="I62" i="1"/>
  <c r="I10" i="1"/>
  <c r="I32" i="1"/>
  <c r="I34" i="1"/>
  <c r="I19" i="3"/>
  <c r="I61" i="3"/>
  <c r="I63" i="1"/>
  <c r="I30" i="1"/>
  <c r="I65" i="3"/>
  <c r="I67" i="1"/>
  <c r="I18" i="3"/>
  <c r="I32" i="3"/>
  <c r="I53" i="1"/>
  <c r="I81" i="3"/>
  <c r="I41" i="3"/>
  <c r="I21" i="3"/>
  <c r="I54" i="3"/>
  <c r="I74" i="3"/>
  <c r="I67" i="3"/>
  <c r="I68" i="1"/>
  <c r="I46" i="1"/>
  <c r="I22" i="1"/>
  <c r="I20" i="1"/>
  <c r="I24" i="3"/>
  <c r="I54" i="1"/>
  <c r="I78" i="3"/>
  <c r="I45" i="1"/>
  <c r="I61" i="1"/>
  <c r="I7" i="1"/>
  <c r="I75" i="3"/>
  <c r="I18" i="1"/>
  <c r="I85" i="1"/>
  <c r="I31" i="3"/>
  <c r="I44" i="3"/>
  <c r="I93" i="3"/>
  <c r="I34" i="3"/>
  <c r="I27" i="1"/>
  <c r="I81" i="1"/>
  <c r="I78" i="1"/>
  <c r="I77" i="1"/>
  <c r="I31" i="1"/>
  <c r="I66" i="3"/>
  <c r="I83" i="3"/>
  <c r="I16" i="1"/>
  <c r="I98" i="3"/>
  <c r="I25" i="3"/>
  <c r="I70" i="1"/>
  <c r="I96" i="3"/>
  <c r="I64" i="1"/>
  <c r="I53" i="3"/>
  <c r="I51" i="3"/>
  <c r="I29" i="3"/>
  <c r="I80" i="3"/>
  <c r="I84" i="3"/>
  <c r="I55" i="1"/>
  <c r="I44" i="1"/>
  <c r="I15" i="1"/>
  <c r="I24" i="1"/>
  <c r="I17" i="1"/>
  <c r="I69" i="1"/>
  <c r="I16" i="3"/>
  <c r="I106" i="3"/>
  <c r="I58" i="1"/>
  <c r="I9" i="1"/>
  <c r="I75" i="1"/>
  <c r="I21" i="1"/>
  <c r="I23" i="3"/>
  <c r="I45" i="3"/>
  <c r="I25" i="1"/>
  <c r="I72" i="3"/>
  <c r="I28" i="1"/>
  <c r="I42" i="3"/>
  <c r="I79" i="1"/>
  <c r="I60" i="3"/>
  <c r="I70" i="3"/>
  <c r="I92" i="3"/>
  <c r="I30" i="3"/>
  <c r="I56" i="1"/>
  <c r="I47" i="1"/>
  <c r="I65" i="1"/>
  <c r="I80" i="1"/>
  <c r="I20" i="3"/>
  <c r="I71" i="3"/>
  <c r="I49" i="1"/>
  <c r="I97" i="3"/>
  <c r="I72" i="1"/>
  <c r="I52" i="3"/>
  <c r="I59" i="1"/>
  <c r="I58" i="3"/>
  <c r="I6" i="1"/>
  <c r="I69" i="3"/>
  <c r="I48" i="3"/>
  <c r="I33" i="3"/>
  <c r="I76" i="3"/>
  <c r="I42" i="1"/>
  <c r="I63" i="3"/>
  <c r="I57" i="1"/>
  <c r="I105" i="3"/>
  <c r="I73" i="3"/>
  <c r="I48" i="1"/>
  <c r="I46" i="3"/>
  <c r="I33" i="1"/>
  <c r="I35" i="3"/>
  <c r="I43" i="1"/>
  <c r="I55" i="3"/>
  <c r="I27" i="3"/>
  <c r="I94" i="3"/>
  <c r="I57" i="3"/>
  <c r="I99" i="3"/>
  <c r="I23" i="1"/>
  <c r="I50" i="1"/>
  <c r="I66" i="1"/>
  <c r="I62" i="3"/>
  <c r="I76" i="1"/>
  <c r="I49" i="3"/>
  <c r="I84" i="1"/>
  <c r="I51" i="1"/>
  <c r="I86" i="3"/>
  <c r="I86" i="1"/>
  <c r="I79" i="3"/>
  <c r="I52" i="1"/>
  <c r="I17" i="3"/>
  <c r="I43" i="3"/>
  <c r="I68" i="3"/>
  <c r="I26" i="3"/>
  <c r="I82" i="3"/>
  <c r="I73" i="1"/>
  <c r="I35" i="1"/>
  <c r="I71" i="1"/>
  <c r="I22" i="3"/>
  <c r="I95" i="3"/>
  <c r="I15" i="3"/>
  <c r="I60" i="1"/>
  <c r="I26" i="1"/>
  <c r="I56" i="3"/>
  <c r="I41" i="1"/>
  <c r="I19" i="1"/>
  <c r="I29" i="1"/>
  <c r="I28" i="3"/>
  <c r="I82" i="1"/>
  <c r="I59" i="3"/>
  <c r="I83" i="1"/>
  <c r="I85" i="3"/>
  <c r="I74" i="1"/>
  <c r="I10" i="3" l="1"/>
  <c r="I6" i="3"/>
  <c r="I9" i="3"/>
  <c r="I8" i="3"/>
  <c r="I7" i="3"/>
  <c r="I101" i="3"/>
  <c r="I37" i="3"/>
  <c r="I88" i="3"/>
  <c r="K1" i="3"/>
  <c r="J4" i="3"/>
  <c r="K1" i="1"/>
  <c r="J4" i="1"/>
  <c r="J42" i="3"/>
  <c r="J105" i="3"/>
  <c r="J79" i="3"/>
  <c r="J96" i="3"/>
  <c r="J62" i="1"/>
  <c r="J27" i="1"/>
  <c r="J55" i="1"/>
  <c r="J8" i="1"/>
  <c r="J10" i="1"/>
  <c r="J22" i="1"/>
  <c r="J29" i="1"/>
  <c r="J83" i="1"/>
  <c r="J67" i="1"/>
  <c r="J43" i="3"/>
  <c r="J44" i="1"/>
  <c r="J51" i="3"/>
  <c r="J16" i="1"/>
  <c r="J64" i="3"/>
  <c r="J60" i="1"/>
  <c r="J55" i="3"/>
  <c r="J80" i="3"/>
  <c r="J68" i="3"/>
  <c r="J29" i="3"/>
  <c r="J83" i="3"/>
  <c r="J75" i="1"/>
  <c r="J48" i="1"/>
  <c r="J71" i="1"/>
  <c r="J19" i="3"/>
  <c r="J21" i="1"/>
  <c r="J45" i="1"/>
  <c r="J19" i="1"/>
  <c r="J43" i="1"/>
  <c r="J78" i="3"/>
  <c r="J46" i="1"/>
  <c r="J32" i="1"/>
  <c r="J24" i="3"/>
  <c r="J85" i="1"/>
  <c r="J50" i="3"/>
  <c r="J30" i="3"/>
  <c r="J41" i="3"/>
  <c r="J94" i="3"/>
  <c r="J17" i="1"/>
  <c r="J80" i="1"/>
  <c r="J6" i="1"/>
  <c r="J35" i="1"/>
  <c r="J61" i="3"/>
  <c r="J33" i="1"/>
  <c r="J31" i="3"/>
  <c r="J54" i="1"/>
  <c r="J84" i="3"/>
  <c r="J30" i="1"/>
  <c r="J72" i="3"/>
  <c r="J59" i="1"/>
  <c r="J21" i="3"/>
  <c r="J72" i="1"/>
  <c r="J35" i="3"/>
  <c r="J41" i="1"/>
  <c r="J54" i="3"/>
  <c r="J26" i="3"/>
  <c r="J57" i="3"/>
  <c r="J106" i="3"/>
  <c r="J15" i="1"/>
  <c r="J66" i="1"/>
  <c r="J49" i="1"/>
  <c r="J63" i="1"/>
  <c r="J65" i="3"/>
  <c r="J26" i="1"/>
  <c r="J16" i="3"/>
  <c r="J56" i="3"/>
  <c r="J76" i="3"/>
  <c r="J75" i="3"/>
  <c r="J79" i="1"/>
  <c r="J32" i="3"/>
  <c r="J77" i="3"/>
  <c r="J50" i="1"/>
  <c r="J34" i="1"/>
  <c r="J60" i="3"/>
  <c r="J58" i="3"/>
  <c r="J44" i="3"/>
  <c r="J46" i="3"/>
  <c r="J7" i="1"/>
  <c r="J23" i="1"/>
  <c r="J65" i="1"/>
  <c r="J73" i="1"/>
  <c r="J49" i="3"/>
  <c r="J48" i="3"/>
  <c r="J86" i="3"/>
  <c r="J33" i="3"/>
  <c r="J20" i="1"/>
  <c r="J64" i="1"/>
  <c r="J85" i="3"/>
  <c r="J77" i="1"/>
  <c r="J71" i="3"/>
  <c r="J25" i="1"/>
  <c r="J47" i="3"/>
  <c r="J66" i="3"/>
  <c r="J27" i="3"/>
  <c r="J63" i="3"/>
  <c r="J17" i="3"/>
  <c r="J28" i="1"/>
  <c r="J58" i="1"/>
  <c r="J52" i="1"/>
  <c r="J24" i="1"/>
  <c r="J56" i="1"/>
  <c r="J22" i="3"/>
  <c r="J9" i="1"/>
  <c r="J23" i="3"/>
  <c r="J31" i="1"/>
  <c r="J99" i="3"/>
  <c r="J78" i="1"/>
  <c r="J73" i="3"/>
  <c r="J95" i="3"/>
  <c r="J70" i="3"/>
  <c r="J45" i="3"/>
  <c r="J25" i="3"/>
  <c r="J82" i="1"/>
  <c r="J76" i="1"/>
  <c r="J69" i="1"/>
  <c r="J61" i="1"/>
  <c r="J18" i="1"/>
  <c r="J47" i="1"/>
  <c r="J98" i="3"/>
  <c r="J53" i="1"/>
  <c r="J62" i="3"/>
  <c r="J52" i="3"/>
  <c r="J74" i="1"/>
  <c r="J59" i="3"/>
  <c r="J42" i="1"/>
  <c r="J34" i="3"/>
  <c r="J84" i="1"/>
  <c r="J92" i="3"/>
  <c r="J57" i="1"/>
  <c r="J67" i="3"/>
  <c r="J69" i="3"/>
  <c r="J97" i="3"/>
  <c r="J15" i="3"/>
  <c r="J81" i="1"/>
  <c r="J93" i="3"/>
  <c r="J20" i="3"/>
  <c r="J51" i="1"/>
  <c r="J28" i="3"/>
  <c r="J68" i="1"/>
  <c r="J74" i="3"/>
  <c r="J18" i="3"/>
  <c r="J70" i="1"/>
  <c r="J81" i="3"/>
  <c r="J86" i="1"/>
  <c r="J82" i="3"/>
  <c r="J53" i="3"/>
  <c r="J7" i="3" l="1"/>
  <c r="J9" i="3"/>
  <c r="J6" i="3"/>
  <c r="J8" i="3"/>
  <c r="J10" i="3"/>
  <c r="J101" i="3"/>
  <c r="J88" i="3"/>
  <c r="J37" i="3"/>
  <c r="L1" i="3"/>
  <c r="K4" i="3"/>
  <c r="L1" i="1"/>
  <c r="K4" i="1"/>
  <c r="K93" i="3"/>
  <c r="K44" i="3"/>
  <c r="K69" i="3"/>
  <c r="K77" i="3"/>
  <c r="K8" i="1"/>
  <c r="K34" i="1"/>
  <c r="K30" i="1"/>
  <c r="K61" i="1"/>
  <c r="K59" i="1"/>
  <c r="K96" i="3"/>
  <c r="K65" i="3"/>
  <c r="K77" i="1"/>
  <c r="K54" i="1"/>
  <c r="K53" i="1"/>
  <c r="K86" i="1"/>
  <c r="K82" i="1"/>
  <c r="K76" i="3"/>
  <c r="K72" i="1"/>
  <c r="K78" i="3"/>
  <c r="K43" i="1"/>
  <c r="K72" i="3"/>
  <c r="K62" i="1"/>
  <c r="K30" i="3"/>
  <c r="K16" i="3"/>
  <c r="K83" i="3"/>
  <c r="K92" i="3"/>
  <c r="K49" i="3"/>
  <c r="K46" i="1"/>
  <c r="K55" i="1"/>
  <c r="K66" i="3"/>
  <c r="K9" i="1"/>
  <c r="K16" i="1"/>
  <c r="K47" i="1"/>
  <c r="K85" i="1"/>
  <c r="K47" i="3"/>
  <c r="K81" i="3"/>
  <c r="K65" i="1"/>
  <c r="K54" i="3"/>
  <c r="K97" i="3"/>
  <c r="K44" i="1"/>
  <c r="K58" i="3"/>
  <c r="K57" i="1"/>
  <c r="K20" i="3"/>
  <c r="K76" i="1"/>
  <c r="K15" i="1"/>
  <c r="K68" i="1"/>
  <c r="K60" i="3"/>
  <c r="K42" i="1"/>
  <c r="K28" i="3"/>
  <c r="K84" i="1"/>
  <c r="K28" i="1"/>
  <c r="K41" i="3"/>
  <c r="K49" i="1"/>
  <c r="K51" i="3"/>
  <c r="K85" i="3"/>
  <c r="K52" i="3"/>
  <c r="K25" i="3"/>
  <c r="K63" i="1"/>
  <c r="K7" i="1"/>
  <c r="K45" i="1"/>
  <c r="K21" i="1"/>
  <c r="K21" i="3"/>
  <c r="K29" i="1"/>
  <c r="K74" i="1"/>
  <c r="K31" i="3"/>
  <c r="K99" i="3"/>
  <c r="K50" i="1"/>
  <c r="K82" i="3"/>
  <c r="K22" i="3"/>
  <c r="K79" i="1"/>
  <c r="K67" i="1"/>
  <c r="K75" i="3"/>
  <c r="K20" i="1"/>
  <c r="K55" i="3"/>
  <c r="K61" i="3"/>
  <c r="K70" i="3"/>
  <c r="K73" i="3"/>
  <c r="K86" i="3"/>
  <c r="K24" i="1"/>
  <c r="K10" i="1"/>
  <c r="K70" i="1"/>
  <c r="K80" i="1"/>
  <c r="K42" i="3"/>
  <c r="K25" i="1"/>
  <c r="K74" i="3"/>
  <c r="K33" i="3"/>
  <c r="K56" i="3"/>
  <c r="K95" i="3"/>
  <c r="K71" i="1"/>
  <c r="K19" i="1"/>
  <c r="K26" i="1"/>
  <c r="K105" i="3"/>
  <c r="K33" i="1"/>
  <c r="K63" i="3"/>
  <c r="K22" i="1"/>
  <c r="K94" i="3"/>
  <c r="K46" i="3"/>
  <c r="K53" i="3"/>
  <c r="K34" i="3"/>
  <c r="K68" i="3"/>
  <c r="K69" i="1"/>
  <c r="K18" i="3"/>
  <c r="K52" i="1"/>
  <c r="K35" i="3"/>
  <c r="K67" i="3"/>
  <c r="K106" i="3"/>
  <c r="K66" i="1"/>
  <c r="K17" i="3"/>
  <c r="K6" i="1"/>
  <c r="K24" i="3"/>
  <c r="K51" i="1"/>
  <c r="K19" i="3"/>
  <c r="K58" i="1"/>
  <c r="K50" i="3"/>
  <c r="K64" i="1"/>
  <c r="K27" i="3"/>
  <c r="K17" i="1"/>
  <c r="K81" i="1"/>
  <c r="K62" i="3"/>
  <c r="K71" i="3"/>
  <c r="K75" i="1"/>
  <c r="K18" i="1"/>
  <c r="K26" i="3"/>
  <c r="K83" i="1"/>
  <c r="K48" i="3"/>
  <c r="K27" i="1"/>
  <c r="K59" i="3"/>
  <c r="K84" i="3"/>
  <c r="K64" i="3"/>
  <c r="K98" i="3"/>
  <c r="K73" i="1"/>
  <c r="K41" i="1"/>
  <c r="K31" i="1"/>
  <c r="K57" i="3"/>
  <c r="K29" i="3"/>
  <c r="K45" i="3"/>
  <c r="K32" i="1"/>
  <c r="K78" i="1"/>
  <c r="K35" i="1"/>
  <c r="K23" i="1"/>
  <c r="K15" i="3"/>
  <c r="K32" i="3"/>
  <c r="K56" i="1"/>
  <c r="K43" i="3"/>
  <c r="K48" i="1"/>
  <c r="K23" i="3"/>
  <c r="K80" i="3"/>
  <c r="K60" i="1"/>
  <c r="K79" i="3"/>
  <c r="K10" i="3" l="1"/>
  <c r="K9" i="3"/>
  <c r="K8" i="3"/>
  <c r="K6" i="3"/>
  <c r="K7" i="3"/>
  <c r="K101" i="3"/>
  <c r="K37" i="3"/>
  <c r="K88" i="3"/>
  <c r="M1" i="3"/>
  <c r="L4" i="3"/>
  <c r="L4" i="1"/>
  <c r="M1" i="1"/>
  <c r="L49" i="3"/>
  <c r="L99" i="3"/>
  <c r="L44" i="3"/>
  <c r="L27" i="3"/>
  <c r="L25" i="1"/>
  <c r="L47" i="1"/>
  <c r="L46" i="1"/>
  <c r="L24" i="1"/>
  <c r="L56" i="1"/>
  <c r="L35" i="1"/>
  <c r="L42" i="1"/>
  <c r="L26" i="3"/>
  <c r="L6" i="1"/>
  <c r="L84" i="1"/>
  <c r="L83" i="3"/>
  <c r="L58" i="1"/>
  <c r="L85" i="3"/>
  <c r="L54" i="1"/>
  <c r="L48" i="3"/>
  <c r="L22" i="1"/>
  <c r="L52" i="3"/>
  <c r="L47" i="3"/>
  <c r="L55" i="3"/>
  <c r="L56" i="3"/>
  <c r="L33" i="1"/>
  <c r="L49" i="1"/>
  <c r="L69" i="1"/>
  <c r="L9" i="1"/>
  <c r="L21" i="1"/>
  <c r="L83" i="1"/>
  <c r="L53" i="3"/>
  <c r="L95" i="3"/>
  <c r="L77" i="3"/>
  <c r="L74" i="1"/>
  <c r="L32" i="1"/>
  <c r="L74" i="3"/>
  <c r="L82" i="3"/>
  <c r="L77" i="1"/>
  <c r="L30" i="3"/>
  <c r="L84" i="3"/>
  <c r="L20" i="3"/>
  <c r="L75" i="3"/>
  <c r="L80" i="3"/>
  <c r="L19" i="1"/>
  <c r="L86" i="1"/>
  <c r="L78" i="1"/>
  <c r="L17" i="3"/>
  <c r="L50" i="1"/>
  <c r="L19" i="3"/>
  <c r="L70" i="3"/>
  <c r="L34" i="3"/>
  <c r="L29" i="1"/>
  <c r="L60" i="3"/>
  <c r="L65" i="3"/>
  <c r="L10" i="1"/>
  <c r="L45" i="3"/>
  <c r="L21" i="3"/>
  <c r="L20" i="1"/>
  <c r="L67" i="3"/>
  <c r="L31" i="3"/>
  <c r="L94" i="3"/>
  <c r="L64" i="3"/>
  <c r="L68" i="1"/>
  <c r="L62" i="1"/>
  <c r="L61" i="1"/>
  <c r="L76" i="3"/>
  <c r="L57" i="1"/>
  <c r="L66" i="1"/>
  <c r="L23" i="1"/>
  <c r="L45" i="1"/>
  <c r="L16" i="1"/>
  <c r="L53" i="1"/>
  <c r="L59" i="3"/>
  <c r="L27" i="1"/>
  <c r="L78" i="3"/>
  <c r="L73" i="1"/>
  <c r="L18" i="3"/>
  <c r="L81" i="1"/>
  <c r="L46" i="3"/>
  <c r="L32" i="3"/>
  <c r="L86" i="3"/>
  <c r="L81" i="3"/>
  <c r="L51" i="1"/>
  <c r="L72" i="1"/>
  <c r="L28" i="1"/>
  <c r="L97" i="3"/>
  <c r="L54" i="3"/>
  <c r="L70" i="1"/>
  <c r="L15" i="1"/>
  <c r="L34" i="1"/>
  <c r="L62" i="3"/>
  <c r="L75" i="1"/>
  <c r="L42" i="3"/>
  <c r="L85" i="1"/>
  <c r="L17" i="1"/>
  <c r="L59" i="1"/>
  <c r="L41" i="3"/>
  <c r="L57" i="3"/>
  <c r="L35" i="3"/>
  <c r="L72" i="3"/>
  <c r="L106" i="3"/>
  <c r="L41" i="1"/>
  <c r="L79" i="1"/>
  <c r="L63" i="1"/>
  <c r="L71" i="1"/>
  <c r="L15" i="3"/>
  <c r="L80" i="1"/>
  <c r="L63" i="3"/>
  <c r="L18" i="1"/>
  <c r="L51" i="3"/>
  <c r="L48" i="1"/>
  <c r="L16" i="3"/>
  <c r="L44" i="1"/>
  <c r="L92" i="3"/>
  <c r="L29" i="3"/>
  <c r="L73" i="3"/>
  <c r="L69" i="3"/>
  <c r="L96" i="3"/>
  <c r="L68" i="3"/>
  <c r="L31" i="1"/>
  <c r="L30" i="1"/>
  <c r="L76" i="1"/>
  <c r="L93" i="3"/>
  <c r="L66" i="3"/>
  <c r="L43" i="3"/>
  <c r="L71" i="3"/>
  <c r="L61" i="3"/>
  <c r="L8" i="1"/>
  <c r="L98" i="3"/>
  <c r="L82" i="1"/>
  <c r="L105" i="3"/>
  <c r="L60" i="1"/>
  <c r="L52" i="1"/>
  <c r="L50" i="3"/>
  <c r="L58" i="3"/>
  <c r="L25" i="3"/>
  <c r="L33" i="3"/>
  <c r="L55" i="1"/>
  <c r="L28" i="3"/>
  <c r="L26" i="1"/>
  <c r="L67" i="1"/>
  <c r="L64" i="1"/>
  <c r="L22" i="3"/>
  <c r="L43" i="1"/>
  <c r="L79" i="3"/>
  <c r="L7" i="1"/>
  <c r="L23" i="3"/>
  <c r="L65" i="1"/>
  <c r="L24" i="3"/>
  <c r="L8" i="3" l="1"/>
  <c r="L6" i="3"/>
  <c r="L9" i="3"/>
  <c r="L7" i="3"/>
  <c r="L10" i="3"/>
  <c r="L37" i="3"/>
  <c r="L101" i="3"/>
  <c r="L88" i="3"/>
  <c r="N1" i="3"/>
  <c r="M4" i="3"/>
  <c r="M4" i="1"/>
  <c r="N1" i="1"/>
  <c r="M23" i="3"/>
  <c r="M30" i="3"/>
  <c r="M71" i="3"/>
  <c r="M83" i="3"/>
  <c r="M49" i="1"/>
  <c r="M31" i="1"/>
  <c r="M35" i="1"/>
  <c r="M47" i="1"/>
  <c r="M74" i="1"/>
  <c r="M33" i="1"/>
  <c r="M19" i="1"/>
  <c r="M65" i="3"/>
  <c r="M62" i="3"/>
  <c r="M86" i="1"/>
  <c r="M56" i="1"/>
  <c r="M56" i="3"/>
  <c r="M62" i="1"/>
  <c r="M76" i="3"/>
  <c r="M81" i="1"/>
  <c r="M53" i="3"/>
  <c r="M96" i="3"/>
  <c r="M33" i="3"/>
  <c r="M24" i="3"/>
  <c r="M59" i="1"/>
  <c r="M69" i="1"/>
  <c r="M85" i="1"/>
  <c r="M21" i="1"/>
  <c r="M16" i="3"/>
  <c r="M105" i="3"/>
  <c r="M42" i="3"/>
  <c r="M51" i="1"/>
  <c r="M51" i="3"/>
  <c r="M26" i="1"/>
  <c r="M61" i="3"/>
  <c r="M18" i="1"/>
  <c r="M45" i="3"/>
  <c r="M20" i="1"/>
  <c r="M46" i="3"/>
  <c r="M26" i="3"/>
  <c r="M66" i="3"/>
  <c r="M94" i="3"/>
  <c r="M15" i="1"/>
  <c r="M55" i="1"/>
  <c r="M73" i="1"/>
  <c r="M77" i="3"/>
  <c r="M28" i="1"/>
  <c r="M74" i="3"/>
  <c r="M30" i="1"/>
  <c r="M50" i="1"/>
  <c r="M85" i="3"/>
  <c r="M9" i="1"/>
  <c r="M44" i="3"/>
  <c r="M45" i="1"/>
  <c r="M63" i="3"/>
  <c r="M72" i="1"/>
  <c r="M99" i="3"/>
  <c r="M19" i="3"/>
  <c r="M43" i="3"/>
  <c r="M75" i="3"/>
  <c r="M32" i="3"/>
  <c r="M58" i="1"/>
  <c r="M44" i="1"/>
  <c r="M79" i="1"/>
  <c r="M93" i="3"/>
  <c r="M98" i="3"/>
  <c r="M80" i="3"/>
  <c r="M82" i="1"/>
  <c r="M66" i="1"/>
  <c r="M35" i="3"/>
  <c r="M41" i="1"/>
  <c r="M82" i="3"/>
  <c r="M67" i="1"/>
  <c r="M60" i="3"/>
  <c r="M48" i="1"/>
  <c r="M49" i="3"/>
  <c r="M27" i="3"/>
  <c r="M29" i="3"/>
  <c r="M50" i="3"/>
  <c r="M69" i="3"/>
  <c r="M83" i="1"/>
  <c r="M64" i="1"/>
  <c r="M68" i="1"/>
  <c r="M67" i="3"/>
  <c r="M42" i="1"/>
  <c r="M60" i="1"/>
  <c r="M70" i="1"/>
  <c r="M63" i="1"/>
  <c r="M71" i="1"/>
  <c r="M59" i="3"/>
  <c r="M29" i="1"/>
  <c r="M92" i="3"/>
  <c r="M53" i="1"/>
  <c r="M58" i="3"/>
  <c r="M23" i="1"/>
  <c r="M70" i="3"/>
  <c r="M106" i="3"/>
  <c r="M20" i="3"/>
  <c r="M78" i="3"/>
  <c r="M75" i="1"/>
  <c r="M25" i="1"/>
  <c r="M61" i="1"/>
  <c r="M54" i="3"/>
  <c r="M6" i="1"/>
  <c r="M54" i="1"/>
  <c r="M80" i="1"/>
  <c r="M24" i="1"/>
  <c r="M34" i="3"/>
  <c r="M7" i="1"/>
  <c r="M43" i="1"/>
  <c r="M64" i="3"/>
  <c r="M84" i="1"/>
  <c r="M46" i="1"/>
  <c r="M28" i="3"/>
  <c r="M55" i="3"/>
  <c r="M22" i="3"/>
  <c r="M21" i="3"/>
  <c r="M17" i="3"/>
  <c r="M77" i="1"/>
  <c r="M52" i="1"/>
  <c r="M76" i="1"/>
  <c r="M86" i="3"/>
  <c r="M25" i="3"/>
  <c r="M73" i="3"/>
  <c r="M34" i="1"/>
  <c r="M95" i="3"/>
  <c r="M52" i="3"/>
  <c r="M10" i="1"/>
  <c r="M15" i="3"/>
  <c r="M27" i="1"/>
  <c r="M18" i="3"/>
  <c r="M97" i="3"/>
  <c r="M84" i="3"/>
  <c r="M41" i="3"/>
  <c r="M72" i="3"/>
  <c r="M17" i="1"/>
  <c r="M8" i="1"/>
  <c r="M78" i="1"/>
  <c r="M81" i="3"/>
  <c r="M57" i="1"/>
  <c r="M22" i="1"/>
  <c r="M79" i="3"/>
  <c r="M47" i="3"/>
  <c r="M32" i="1"/>
  <c r="M48" i="3"/>
  <c r="M57" i="3"/>
  <c r="M65" i="1"/>
  <c r="M31" i="3"/>
  <c r="M68" i="3"/>
  <c r="M16" i="1"/>
  <c r="M6" i="3" l="1"/>
  <c r="M7" i="3"/>
  <c r="M8" i="3"/>
  <c r="M9" i="3"/>
  <c r="M10" i="3"/>
  <c r="M101" i="3"/>
  <c r="M37" i="3"/>
  <c r="M88" i="3"/>
  <c r="O1" i="3"/>
  <c r="N4" i="3"/>
  <c r="N4" i="1"/>
  <c r="O1" i="1"/>
  <c r="N81" i="3"/>
  <c r="N92" i="3"/>
  <c r="N27" i="3"/>
  <c r="N57" i="3"/>
  <c r="N9" i="1"/>
  <c r="N62" i="1"/>
  <c r="N8" i="1"/>
  <c r="N85" i="1"/>
  <c r="N57" i="1"/>
  <c r="N43" i="3"/>
  <c r="N71" i="3"/>
  <c r="N73" i="1"/>
  <c r="N23" i="1"/>
  <c r="N69" i="1"/>
  <c r="N79" i="1"/>
  <c r="N80" i="3"/>
  <c r="N45" i="1"/>
  <c r="N15" i="3"/>
  <c r="N44" i="1"/>
  <c r="N55" i="1"/>
  <c r="N68" i="3"/>
  <c r="N43" i="1"/>
  <c r="N25" i="3"/>
  <c r="N75" i="3"/>
  <c r="N50" i="3"/>
  <c r="N52" i="3"/>
  <c r="N56" i="3"/>
  <c r="N16" i="1"/>
  <c r="N65" i="1"/>
  <c r="N24" i="3"/>
  <c r="N80" i="1"/>
  <c r="N49" i="1"/>
  <c r="N99" i="3"/>
  <c r="N29" i="1"/>
  <c r="N59" i="1"/>
  <c r="N79" i="3"/>
  <c r="N28" i="1"/>
  <c r="N22" i="3"/>
  <c r="N32" i="1"/>
  <c r="N86" i="3"/>
  <c r="N70" i="1"/>
  <c r="N23" i="3"/>
  <c r="N46" i="3"/>
  <c r="N52" i="1"/>
  <c r="N49" i="3"/>
  <c r="N31" i="1"/>
  <c r="N63" i="3"/>
  <c r="N33" i="1"/>
  <c r="N28" i="3"/>
  <c r="N46" i="1"/>
  <c r="N85" i="3"/>
  <c r="N75" i="1"/>
  <c r="N98" i="3"/>
  <c r="N26" i="3"/>
  <c r="N78" i="3"/>
  <c r="N74" i="3"/>
  <c r="N22" i="1"/>
  <c r="N42" i="1"/>
  <c r="N82" i="1"/>
  <c r="N71" i="1"/>
  <c r="N47" i="3"/>
  <c r="N21" i="3"/>
  <c r="N19" i="1"/>
  <c r="N44" i="3"/>
  <c r="N10" i="1"/>
  <c r="N76" i="1"/>
  <c r="N19" i="3"/>
  <c r="N41" i="1"/>
  <c r="N96" i="3"/>
  <c r="N54" i="1"/>
  <c r="N45" i="3"/>
  <c r="N48" i="3"/>
  <c r="N17" i="1"/>
  <c r="N29" i="3"/>
  <c r="N86" i="1"/>
  <c r="N60" i="3"/>
  <c r="N20" i="3"/>
  <c r="N17" i="3"/>
  <c r="N41" i="3"/>
  <c r="N66" i="1"/>
  <c r="N24" i="1"/>
  <c r="N64" i="1"/>
  <c r="N83" i="1"/>
  <c r="N32" i="3"/>
  <c r="N74" i="1"/>
  <c r="N33" i="3"/>
  <c r="N76" i="3"/>
  <c r="N21" i="1"/>
  <c r="N78" i="1"/>
  <c r="N16" i="3"/>
  <c r="N63" i="1"/>
  <c r="N18" i="3"/>
  <c r="N20" i="1"/>
  <c r="N18" i="1"/>
  <c r="N56" i="1"/>
  <c r="N26" i="1"/>
  <c r="N84" i="1"/>
  <c r="N70" i="3"/>
  <c r="N35" i="3"/>
  <c r="N65" i="3"/>
  <c r="N77" i="3"/>
  <c r="N60" i="1"/>
  <c r="N6" i="1"/>
  <c r="N59" i="3"/>
  <c r="N64" i="3"/>
  <c r="N42" i="3"/>
  <c r="N58" i="1"/>
  <c r="N53" i="3"/>
  <c r="N51" i="1"/>
  <c r="N34" i="3"/>
  <c r="N50" i="1"/>
  <c r="N94" i="3"/>
  <c r="N72" i="1"/>
  <c r="N97" i="3"/>
  <c r="N93" i="3"/>
  <c r="N7" i="1"/>
  <c r="N15" i="1"/>
  <c r="N83" i="3"/>
  <c r="N25" i="1"/>
  <c r="N61" i="3"/>
  <c r="N47" i="1"/>
  <c r="N84" i="3"/>
  <c r="N53" i="1"/>
  <c r="N31" i="3"/>
  <c r="N77" i="1"/>
  <c r="N95" i="3"/>
  <c r="N69" i="3"/>
  <c r="N105" i="3"/>
  <c r="N82" i="3"/>
  <c r="N81" i="1"/>
  <c r="N61" i="1"/>
  <c r="N48" i="1"/>
  <c r="N30" i="3"/>
  <c r="N51" i="3"/>
  <c r="N62" i="3"/>
  <c r="N34" i="1"/>
  <c r="N68" i="1"/>
  <c r="N35" i="1"/>
  <c r="N67" i="1"/>
  <c r="N54" i="3"/>
  <c r="N55" i="3"/>
  <c r="N30" i="1"/>
  <c r="N106" i="3"/>
  <c r="N27" i="1"/>
  <c r="N58" i="3"/>
  <c r="N66" i="3"/>
  <c r="N73" i="3"/>
  <c r="N67" i="3"/>
  <c r="N72" i="3"/>
  <c r="N10" i="3" l="1"/>
  <c r="N8" i="3"/>
  <c r="N7" i="3"/>
  <c r="N6" i="3"/>
  <c r="N9" i="3"/>
  <c r="N37" i="3"/>
  <c r="N101" i="3"/>
  <c r="N88" i="3"/>
  <c r="P1" i="3"/>
  <c r="P4" i="3" s="1"/>
  <c r="O4" i="3"/>
  <c r="O4" i="1"/>
  <c r="P1" i="1"/>
  <c r="P4" i="1" s="1"/>
  <c r="C105" i="1"/>
  <c r="C106" i="1"/>
  <c r="C92" i="1"/>
  <c r="C93" i="1"/>
  <c r="C94" i="1"/>
  <c r="C95" i="1"/>
  <c r="C96" i="1"/>
  <c r="C97" i="1"/>
  <c r="C98" i="1"/>
  <c r="C99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6" i="1"/>
  <c r="C7" i="1"/>
  <c r="C8" i="1"/>
  <c r="C9" i="1"/>
  <c r="C10" i="1"/>
  <c r="C11" i="1"/>
  <c r="B105" i="1"/>
  <c r="B106" i="1"/>
  <c r="B92" i="1"/>
  <c r="B93" i="1"/>
  <c r="B94" i="1"/>
  <c r="B95" i="1"/>
  <c r="B96" i="1"/>
  <c r="B97" i="1"/>
  <c r="B98" i="1"/>
  <c r="B99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6" i="1"/>
  <c r="B7" i="1"/>
  <c r="B8" i="1"/>
  <c r="B9" i="1"/>
  <c r="B10" i="1"/>
  <c r="B11" i="1"/>
  <c r="P64" i="3"/>
  <c r="P68" i="3"/>
  <c r="P46" i="3"/>
  <c r="P85" i="3"/>
  <c r="P60" i="3"/>
  <c r="P24" i="3"/>
  <c r="P95" i="3"/>
  <c r="P21" i="3"/>
  <c r="O81" i="1"/>
  <c r="O65" i="1"/>
  <c r="H95" i="1"/>
  <c r="P28" i="1"/>
  <c r="M98" i="1"/>
  <c r="P59" i="1"/>
  <c r="P75" i="1"/>
  <c r="L106" i="1"/>
  <c r="P76" i="1"/>
  <c r="O99" i="1"/>
  <c r="P31" i="1"/>
  <c r="P79" i="1"/>
  <c r="K94" i="1"/>
  <c r="O8" i="1"/>
  <c r="P80" i="3"/>
  <c r="O58" i="1"/>
  <c r="P64" i="1"/>
  <c r="P6" i="1"/>
  <c r="P49" i="1"/>
  <c r="O68" i="3"/>
  <c r="N95" i="1"/>
  <c r="E105" i="1"/>
  <c r="O77" i="3"/>
  <c r="O57" i="1"/>
  <c r="N99" i="1"/>
  <c r="P31" i="3"/>
  <c r="P24" i="1"/>
  <c r="P33" i="1"/>
  <c r="P66" i="3"/>
  <c r="G94" i="1"/>
  <c r="O10" i="1"/>
  <c r="P93" i="3"/>
  <c r="O6" i="1"/>
  <c r="P18" i="3"/>
  <c r="O42" i="1"/>
  <c r="H94" i="1"/>
  <c r="O20" i="3"/>
  <c r="P23" i="1"/>
  <c r="E106" i="1"/>
  <c r="O57" i="3"/>
  <c r="O41" i="1"/>
  <c r="O42" i="3"/>
  <c r="O70" i="1"/>
  <c r="E99" i="1"/>
  <c r="O30" i="3"/>
  <c r="P41" i="1"/>
  <c r="M92" i="1"/>
  <c r="P67" i="3"/>
  <c r="P71" i="3"/>
  <c r="P72" i="3"/>
  <c r="P54" i="3"/>
  <c r="P50" i="3"/>
  <c r="O35" i="3"/>
  <c r="O84" i="3"/>
  <c r="O47" i="3"/>
  <c r="G11" i="1"/>
  <c r="P34" i="1"/>
  <c r="P67" i="1"/>
  <c r="P105" i="1"/>
  <c r="K97" i="1"/>
  <c r="J106" i="1"/>
  <c r="L99" i="1"/>
  <c r="O22" i="1"/>
  <c r="O63" i="1"/>
  <c r="O72" i="1"/>
  <c r="H99" i="1"/>
  <c r="M105" i="1"/>
  <c r="L97" i="1"/>
  <c r="O86" i="1"/>
  <c r="O25" i="3"/>
  <c r="L92" i="1"/>
  <c r="P48" i="1"/>
  <c r="P92" i="3"/>
  <c r="P43" i="1"/>
  <c r="P32" i="3"/>
  <c r="P52" i="1"/>
  <c r="F96" i="1"/>
  <c r="O16" i="3"/>
  <c r="O69" i="1"/>
  <c r="O61" i="1"/>
  <c r="O70" i="3"/>
  <c r="O73" i="1"/>
  <c r="L98" i="1"/>
  <c r="O56" i="1"/>
  <c r="E98" i="1"/>
  <c r="P74" i="3"/>
  <c r="M94" i="1"/>
  <c r="I97" i="1"/>
  <c r="O69" i="3"/>
  <c r="P85" i="1"/>
  <c r="P8" i="1"/>
  <c r="O96" i="3"/>
  <c r="F11" i="1"/>
  <c r="P68" i="1"/>
  <c r="O33" i="3"/>
  <c r="N93" i="1"/>
  <c r="N92" i="1"/>
  <c r="P42" i="3"/>
  <c r="P84" i="1"/>
  <c r="P59" i="3"/>
  <c r="O84" i="1"/>
  <c r="O86" i="3"/>
  <c r="O65" i="3"/>
  <c r="P75" i="3"/>
  <c r="P76" i="3"/>
  <c r="O24" i="3"/>
  <c r="P25" i="3"/>
  <c r="P82" i="3"/>
  <c r="O56" i="3"/>
  <c r="P46" i="1"/>
  <c r="O21" i="1"/>
  <c r="O106" i="1"/>
  <c r="J11" i="1"/>
  <c r="M11" i="1"/>
  <c r="G97" i="1"/>
  <c r="O43" i="1"/>
  <c r="O76" i="1"/>
  <c r="H92" i="1"/>
  <c r="M96" i="1"/>
  <c r="P62" i="1"/>
  <c r="O24" i="1"/>
  <c r="O97" i="1"/>
  <c r="P30" i="1"/>
  <c r="O34" i="3"/>
  <c r="L93" i="1"/>
  <c r="O35" i="1"/>
  <c r="O15" i="1"/>
  <c r="O7" i="1"/>
  <c r="O80" i="3"/>
  <c r="G98" i="1"/>
  <c r="I98" i="1"/>
  <c r="P63" i="3"/>
  <c r="N96" i="1"/>
  <c r="P86" i="3"/>
  <c r="H96" i="1"/>
  <c r="P73" i="3"/>
  <c r="P80" i="1"/>
  <c r="P97" i="1"/>
  <c r="O49" i="1"/>
  <c r="O52" i="1"/>
  <c r="O79" i="3"/>
  <c r="K11" i="1"/>
  <c r="P70" i="1"/>
  <c r="O45" i="3"/>
  <c r="O77" i="1"/>
  <c r="P52" i="3"/>
  <c r="O64" i="1"/>
  <c r="O72" i="3"/>
  <c r="P51" i="1"/>
  <c r="P45" i="3"/>
  <c r="P65" i="1"/>
  <c r="G99" i="1"/>
  <c r="O54" i="3"/>
  <c r="O92" i="3"/>
  <c r="O15" i="3"/>
  <c r="P79" i="3"/>
  <c r="O62" i="3"/>
  <c r="P105" i="3"/>
  <c r="O46" i="3"/>
  <c r="P106" i="3"/>
  <c r="H106" i="1"/>
  <c r="P53" i="1"/>
  <c r="F93" i="1"/>
  <c r="P55" i="1"/>
  <c r="P99" i="1"/>
  <c r="I99" i="1"/>
  <c r="P50" i="1"/>
  <c r="G96" i="1"/>
  <c r="O67" i="1"/>
  <c r="O28" i="1"/>
  <c r="P20" i="1"/>
  <c r="M99" i="1"/>
  <c r="O34" i="1"/>
  <c r="K93" i="1"/>
  <c r="O20" i="1"/>
  <c r="P34" i="3"/>
  <c r="P48" i="3"/>
  <c r="P22" i="1"/>
  <c r="H98" i="1"/>
  <c r="P71" i="1"/>
  <c r="J98" i="1"/>
  <c r="O44" i="3"/>
  <c r="J95" i="1"/>
  <c r="O81" i="3"/>
  <c r="F99" i="1"/>
  <c r="O59" i="1"/>
  <c r="P81" i="3"/>
  <c r="O79" i="1"/>
  <c r="P30" i="3"/>
  <c r="P29" i="1"/>
  <c r="K96" i="1"/>
  <c r="O63" i="3"/>
  <c r="E11" i="1"/>
  <c r="E93" i="1"/>
  <c r="O23" i="3"/>
  <c r="O19" i="1"/>
  <c r="O53" i="3"/>
  <c r="O83" i="1"/>
  <c r="I11" i="1"/>
  <c r="P96" i="1"/>
  <c r="P106" i="1"/>
  <c r="P56" i="3"/>
  <c r="O9" i="1"/>
  <c r="L96" i="1"/>
  <c r="P15" i="3"/>
  <c r="P77" i="1"/>
  <c r="P58" i="1"/>
  <c r="O52" i="3"/>
  <c r="O60" i="3"/>
  <c r="O27" i="3"/>
  <c r="O82" i="3"/>
  <c r="P33" i="3"/>
  <c r="P62" i="3"/>
  <c r="O19" i="3"/>
  <c r="O58" i="3"/>
  <c r="O60" i="1"/>
  <c r="O33" i="1"/>
  <c r="P82" i="1"/>
  <c r="M95" i="1"/>
  <c r="G106" i="1"/>
  <c r="K105" i="1"/>
  <c r="P19" i="1"/>
  <c r="F95" i="1"/>
  <c r="M97" i="1"/>
  <c r="P95" i="1"/>
  <c r="K92" i="1"/>
  <c r="N106" i="1"/>
  <c r="O50" i="1"/>
  <c r="L11" i="1"/>
  <c r="O95" i="3"/>
  <c r="P72" i="1"/>
  <c r="P26" i="1"/>
  <c r="E97" i="1"/>
  <c r="E94" i="1"/>
  <c r="P57" i="3"/>
  <c r="O31" i="1"/>
  <c r="P61" i="3"/>
  <c r="O75" i="1"/>
  <c r="H11" i="1"/>
  <c r="O94" i="3"/>
  <c r="P94" i="1"/>
  <c r="P98" i="1"/>
  <c r="P98" i="3"/>
  <c r="K106" i="1"/>
  <c r="P84" i="3"/>
  <c r="N11" i="1"/>
  <c r="O78" i="1"/>
  <c r="O75" i="3"/>
  <c r="O66" i="1"/>
  <c r="O45" i="1"/>
  <c r="O28" i="3"/>
  <c r="I93" i="1"/>
  <c r="O43" i="3"/>
  <c r="P16" i="1"/>
  <c r="P77" i="3"/>
  <c r="O85" i="1"/>
  <c r="P17" i="1"/>
  <c r="P49" i="3"/>
  <c r="G95" i="1"/>
  <c r="P15" i="1"/>
  <c r="O26" i="3"/>
  <c r="O64" i="3"/>
  <c r="O17" i="3"/>
  <c r="O32" i="3"/>
  <c r="P94" i="3"/>
  <c r="P43" i="3"/>
  <c r="O98" i="3"/>
  <c r="P22" i="3"/>
  <c r="O96" i="1"/>
  <c r="O94" i="1"/>
  <c r="G105" i="1"/>
  <c r="O51" i="1"/>
  <c r="O80" i="1"/>
  <c r="L95" i="1"/>
  <c r="P69" i="1"/>
  <c r="N98" i="1"/>
  <c r="P35" i="1"/>
  <c r="I96" i="1"/>
  <c r="J105" i="1"/>
  <c r="P86" i="1"/>
  <c r="P73" i="1"/>
  <c r="G92" i="1"/>
  <c r="P16" i="3"/>
  <c r="E96" i="1"/>
  <c r="P55" i="3"/>
  <c r="O82" i="1"/>
  <c r="O55" i="3"/>
  <c r="P27" i="1"/>
  <c r="P83" i="1"/>
  <c r="P20" i="3"/>
  <c r="O48" i="1"/>
  <c r="P29" i="3"/>
  <c r="O47" i="1"/>
  <c r="P42" i="1"/>
  <c r="P17" i="3"/>
  <c r="H97" i="1"/>
  <c r="P51" i="3"/>
  <c r="P32" i="1"/>
  <c r="K99" i="1"/>
  <c r="P69" i="3"/>
  <c r="K98" i="1"/>
  <c r="O54" i="1"/>
  <c r="O46" i="1"/>
  <c r="O26" i="1"/>
  <c r="O30" i="1"/>
  <c r="O73" i="3"/>
  <c r="I92" i="1"/>
  <c r="O16" i="1"/>
  <c r="O29" i="3"/>
  <c r="O32" i="1"/>
  <c r="O23" i="1"/>
  <c r="P99" i="3"/>
  <c r="O17" i="1"/>
  <c r="P61" i="1"/>
  <c r="O106" i="3"/>
  <c r="P35" i="3"/>
  <c r="O93" i="3"/>
  <c r="O21" i="3"/>
  <c r="P65" i="3"/>
  <c r="P44" i="3"/>
  <c r="O71" i="3"/>
  <c r="O49" i="3"/>
  <c r="O68" i="1"/>
  <c r="F105" i="1"/>
  <c r="P18" i="1"/>
  <c r="O95" i="1"/>
  <c r="N105" i="1"/>
  <c r="J92" i="1"/>
  <c r="P54" i="1"/>
  <c r="J94" i="1"/>
  <c r="O74" i="1"/>
  <c r="F97" i="1"/>
  <c r="I94" i="1"/>
  <c r="J97" i="1"/>
  <c r="J93" i="1"/>
  <c r="O97" i="3"/>
  <c r="P92" i="1"/>
  <c r="O105" i="1"/>
  <c r="O50" i="3"/>
  <c r="P25" i="1"/>
  <c r="P97" i="3"/>
  <c r="O55" i="1"/>
  <c r="E92" i="1"/>
  <c r="O18" i="3"/>
  <c r="P93" i="1"/>
  <c r="I95" i="1"/>
  <c r="P56" i="1"/>
  <c r="P41" i="3"/>
  <c r="H93" i="1"/>
  <c r="P60" i="1"/>
  <c r="P26" i="3"/>
  <c r="P66" i="1"/>
  <c r="O105" i="3"/>
  <c r="O27" i="1"/>
  <c r="O93" i="1"/>
  <c r="O85" i="3"/>
  <c r="O71" i="1"/>
  <c r="J99" i="1"/>
  <c r="O41" i="3"/>
  <c r="O53" i="1"/>
  <c r="F106" i="1"/>
  <c r="P96" i="3"/>
  <c r="P10" i="1"/>
  <c r="L105" i="1"/>
  <c r="P28" i="3"/>
  <c r="P57" i="1"/>
  <c r="K95" i="1"/>
  <c r="O51" i="3"/>
  <c r="O66" i="3"/>
  <c r="O61" i="3"/>
  <c r="P83" i="3"/>
  <c r="P78" i="3"/>
  <c r="O31" i="3"/>
  <c r="P53" i="3"/>
  <c r="P19" i="3"/>
  <c r="P81" i="1"/>
  <c r="G93" i="1"/>
  <c r="O29" i="1"/>
  <c r="P47" i="1"/>
  <c r="J96" i="1"/>
  <c r="O18" i="1"/>
  <c r="M106" i="1"/>
  <c r="F98" i="1"/>
  <c r="P63" i="1"/>
  <c r="N97" i="1"/>
  <c r="L94" i="1"/>
  <c r="P45" i="1"/>
  <c r="N94" i="1"/>
  <c r="O76" i="3"/>
  <c r="O99" i="3"/>
  <c r="O74" i="3"/>
  <c r="O22" i="3"/>
  <c r="O48" i="3"/>
  <c r="P9" i="1"/>
  <c r="I105" i="1"/>
  <c r="P23" i="3"/>
  <c r="P21" i="1"/>
  <c r="P58" i="3"/>
  <c r="M93" i="1"/>
  <c r="I106" i="1"/>
  <c r="O59" i="3"/>
  <c r="P78" i="1"/>
  <c r="O44" i="1"/>
  <c r="O78" i="3"/>
  <c r="P44" i="1"/>
  <c r="O25" i="1"/>
  <c r="O67" i="3"/>
  <c r="O62" i="1"/>
  <c r="P74" i="1"/>
  <c r="O92" i="1"/>
  <c r="P47" i="3"/>
  <c r="O11" i="1"/>
  <c r="P11" i="1"/>
  <c r="O83" i="3"/>
  <c r="O98" i="1"/>
  <c r="H105" i="1"/>
  <c r="P70" i="3"/>
  <c r="F92" i="1"/>
  <c r="P7" i="1"/>
  <c r="P27" i="3"/>
  <c r="F94" i="1"/>
  <c r="R69" i="3" l="1"/>
  <c r="R71" i="3"/>
  <c r="R98" i="3"/>
  <c r="R84" i="3"/>
  <c r="R72" i="3"/>
  <c r="R96" i="3"/>
  <c r="R73" i="3"/>
  <c r="R68" i="3"/>
  <c r="R95" i="3"/>
  <c r="R62" i="3"/>
  <c r="R63" i="3"/>
  <c r="R97" i="3"/>
  <c r="R82" i="3"/>
  <c r="R85" i="3"/>
  <c r="R105" i="3"/>
  <c r="R67" i="3"/>
  <c r="R74" i="3"/>
  <c r="R93" i="3"/>
  <c r="R83" i="3"/>
  <c r="R75" i="3"/>
  <c r="R94" i="3"/>
  <c r="R81" i="3"/>
  <c r="R99" i="3"/>
  <c r="R66" i="3"/>
  <c r="R64" i="3"/>
  <c r="R92" i="3"/>
  <c r="R65" i="3"/>
  <c r="R79" i="3"/>
  <c r="R78" i="3"/>
  <c r="R70" i="3"/>
  <c r="R77" i="3"/>
  <c r="R80" i="3"/>
  <c r="R76" i="3"/>
  <c r="R106" i="3"/>
  <c r="R86" i="3"/>
  <c r="N13" i="3"/>
  <c r="N39" i="3" s="1"/>
  <c r="N90" i="3" s="1"/>
  <c r="N103" i="3" s="1"/>
  <c r="N108" i="3" s="1"/>
  <c r="R34" i="3"/>
  <c r="R26" i="3"/>
  <c r="R18" i="3"/>
  <c r="R59" i="3"/>
  <c r="R55" i="3"/>
  <c r="R51" i="3"/>
  <c r="R47" i="3"/>
  <c r="R43" i="3"/>
  <c r="R33" i="3"/>
  <c r="R29" i="3"/>
  <c r="R25" i="3"/>
  <c r="R21" i="3"/>
  <c r="R17" i="3"/>
  <c r="R60" i="3"/>
  <c r="R56" i="3"/>
  <c r="R52" i="3"/>
  <c r="R48" i="3"/>
  <c r="R44" i="3"/>
  <c r="R30" i="3"/>
  <c r="R22" i="3"/>
  <c r="R61" i="3"/>
  <c r="R32" i="3"/>
  <c r="R27" i="3"/>
  <c r="R24" i="3"/>
  <c r="R41" i="3"/>
  <c r="R35" i="3"/>
  <c r="R54" i="3"/>
  <c r="R46" i="3"/>
  <c r="R28" i="3"/>
  <c r="R49" i="3"/>
  <c r="R53" i="3"/>
  <c r="R19" i="3"/>
  <c r="R42" i="3"/>
  <c r="R20" i="3"/>
  <c r="R15" i="3"/>
  <c r="R58" i="3"/>
  <c r="R31" i="3"/>
  <c r="R50" i="3"/>
  <c r="R45" i="3"/>
  <c r="R57" i="3"/>
  <c r="R23" i="3"/>
  <c r="R16" i="3"/>
  <c r="J11" i="3"/>
  <c r="J13" i="3" s="1"/>
  <c r="J39" i="3" s="1"/>
  <c r="J90" i="3" s="1"/>
  <c r="J103" i="3" s="1"/>
  <c r="J108" i="3" s="1"/>
  <c r="O10" i="3"/>
  <c r="P7" i="3"/>
  <c r="H11" i="3"/>
  <c r="H13" i="3" s="1"/>
  <c r="H39" i="3" s="1"/>
  <c r="H90" i="3" s="1"/>
  <c r="H103" i="3" s="1"/>
  <c r="H108" i="3" s="1"/>
  <c r="P9" i="3"/>
  <c r="G11" i="3"/>
  <c r="G13" i="3" s="1"/>
  <c r="G39" i="3" s="1"/>
  <c r="G90" i="3" s="1"/>
  <c r="G103" i="3" s="1"/>
  <c r="G108" i="3" s="1"/>
  <c r="O8" i="3"/>
  <c r="P8" i="3"/>
  <c r="O6" i="3"/>
  <c r="O7" i="3"/>
  <c r="L11" i="3"/>
  <c r="L13" i="3" s="1"/>
  <c r="L39" i="3" s="1"/>
  <c r="L90" i="3" s="1"/>
  <c r="L103" i="3" s="1"/>
  <c r="L108" i="3" s="1"/>
  <c r="O9" i="3"/>
  <c r="I11" i="3"/>
  <c r="I13" i="3" s="1"/>
  <c r="I39" i="3" s="1"/>
  <c r="I90" i="3" s="1"/>
  <c r="I103" i="3" s="1"/>
  <c r="I108" i="3" s="1"/>
  <c r="N11" i="3"/>
  <c r="O11" i="3"/>
  <c r="P11" i="3"/>
  <c r="M11" i="3"/>
  <c r="M13" i="3" s="1"/>
  <c r="M39" i="3" s="1"/>
  <c r="M90" i="3" s="1"/>
  <c r="E11" i="3"/>
  <c r="E13" i="3" s="1"/>
  <c r="E39" i="3" s="1"/>
  <c r="E90" i="3" s="1"/>
  <c r="E103" i="3" s="1"/>
  <c r="E108" i="3" s="1"/>
  <c r="F11" i="3"/>
  <c r="F13" i="3" s="1"/>
  <c r="F39" i="3" s="1"/>
  <c r="F90" i="3" s="1"/>
  <c r="F103" i="3" s="1"/>
  <c r="F108" i="3" s="1"/>
  <c r="P10" i="3"/>
  <c r="P6" i="3"/>
  <c r="K11" i="3"/>
  <c r="K13" i="3" s="1"/>
  <c r="K39" i="3" s="1"/>
  <c r="K90" i="3" s="1"/>
  <c r="K103" i="3" s="1"/>
  <c r="K108" i="3" s="1"/>
  <c r="O101" i="3"/>
  <c r="O37" i="3"/>
  <c r="O88" i="3"/>
  <c r="P88" i="3"/>
  <c r="P101" i="3"/>
  <c r="R101" i="3" s="1"/>
  <c r="P37" i="3"/>
  <c r="N37" i="1"/>
  <c r="I37" i="1"/>
  <c r="E101" i="1"/>
  <c r="R92" i="1"/>
  <c r="R59" i="1"/>
  <c r="R69" i="1"/>
  <c r="R23" i="1"/>
  <c r="R81" i="1"/>
  <c r="R31" i="1"/>
  <c r="N101" i="1"/>
  <c r="R60" i="1"/>
  <c r="R20" i="1"/>
  <c r="R27" i="1"/>
  <c r="R47" i="1"/>
  <c r="R6" i="1"/>
  <c r="E13" i="1"/>
  <c r="O88" i="1"/>
  <c r="R83" i="1"/>
  <c r="R66" i="1"/>
  <c r="R24" i="1"/>
  <c r="J88" i="1"/>
  <c r="R73" i="1"/>
  <c r="R33" i="1"/>
  <c r="R77" i="1"/>
  <c r="R94" i="1"/>
  <c r="R19" i="1"/>
  <c r="R57" i="1"/>
  <c r="H37" i="1"/>
  <c r="R74" i="1"/>
  <c r="R16" i="1"/>
  <c r="P13" i="1"/>
  <c r="R34" i="1"/>
  <c r="R72" i="1"/>
  <c r="K37" i="1"/>
  <c r="R17" i="1"/>
  <c r="P88" i="1"/>
  <c r="R65" i="1"/>
  <c r="R86" i="1"/>
  <c r="G13" i="1"/>
  <c r="R48" i="1"/>
  <c r="O101" i="1"/>
  <c r="R68" i="1"/>
  <c r="R98" i="1"/>
  <c r="R50" i="1"/>
  <c r="J37" i="1"/>
  <c r="H101" i="1"/>
  <c r="R44" i="1"/>
  <c r="K13" i="1"/>
  <c r="R99" i="1"/>
  <c r="R15" i="1"/>
  <c r="E37" i="1"/>
  <c r="N13" i="1"/>
  <c r="R64" i="1"/>
  <c r="O37" i="1"/>
  <c r="G37" i="1"/>
  <c r="H88" i="1"/>
  <c r="R76" i="1"/>
  <c r="R75" i="1"/>
  <c r="R49" i="1"/>
  <c r="R25" i="1"/>
  <c r="L101" i="1"/>
  <c r="R78" i="1"/>
  <c r="R42" i="1"/>
  <c r="J13" i="1"/>
  <c r="R82" i="1"/>
  <c r="R46" i="1"/>
  <c r="R80" i="1"/>
  <c r="G101" i="1"/>
  <c r="K88" i="1"/>
  <c r="R10" i="1"/>
  <c r="R71" i="1"/>
  <c r="R28" i="1"/>
  <c r="R85" i="1"/>
  <c r="R26" i="1"/>
  <c r="R96" i="1"/>
  <c r="K101" i="1"/>
  <c r="I101" i="1"/>
  <c r="R7" i="1"/>
  <c r="R43" i="1"/>
  <c r="R54" i="1"/>
  <c r="M13" i="1"/>
  <c r="J101" i="1"/>
  <c r="R18" i="1"/>
  <c r="R8" i="1"/>
  <c r="F101" i="1"/>
  <c r="R51" i="1"/>
  <c r="R105" i="1"/>
  <c r="I13" i="1"/>
  <c r="R35" i="1"/>
  <c r="R29" i="1"/>
  <c r="R61" i="1"/>
  <c r="R30" i="1"/>
  <c r="R97" i="1"/>
  <c r="R62" i="1"/>
  <c r="F37" i="1"/>
  <c r="R70" i="1"/>
  <c r="M37" i="1"/>
  <c r="R63" i="1"/>
  <c r="F88" i="1"/>
  <c r="O13" i="1"/>
  <c r="R9" i="1"/>
  <c r="R106" i="1"/>
  <c r="L37" i="1"/>
  <c r="R67" i="1"/>
  <c r="R79" i="1"/>
  <c r="M101" i="1"/>
  <c r="M88" i="1"/>
  <c r="R56" i="1"/>
  <c r="R52" i="1"/>
  <c r="P37" i="1"/>
  <c r="G88" i="1"/>
  <c r="R55" i="1"/>
  <c r="R93" i="1"/>
  <c r="R53" i="1"/>
  <c r="R45" i="1"/>
  <c r="H13" i="1"/>
  <c r="R84" i="1"/>
  <c r="N88" i="1"/>
  <c r="R95" i="1"/>
  <c r="R58" i="1"/>
  <c r="L88" i="1"/>
  <c r="L13" i="1"/>
  <c r="I88" i="1"/>
  <c r="R22" i="1"/>
  <c r="R21" i="1"/>
  <c r="E88" i="1"/>
  <c r="R41" i="1"/>
  <c r="R11" i="1"/>
  <c r="P101" i="1"/>
  <c r="F13" i="1"/>
  <c r="R32" i="1"/>
  <c r="R8" i="3" l="1"/>
  <c r="R37" i="3"/>
  <c r="R88" i="3"/>
  <c r="P13" i="3"/>
  <c r="P39" i="3" s="1"/>
  <c r="R6" i="3"/>
  <c r="R10" i="3"/>
  <c r="M103" i="3"/>
  <c r="O13" i="3"/>
  <c r="O39" i="3" s="1"/>
  <c r="O90" i="3" s="1"/>
  <c r="O103" i="3" s="1"/>
  <c r="O108" i="3" s="1"/>
  <c r="R9" i="3"/>
  <c r="R7" i="3"/>
  <c r="R11" i="3"/>
  <c r="O39" i="1"/>
  <c r="O90" i="1" s="1"/>
  <c r="O103" i="1" s="1"/>
  <c r="O108" i="1" s="1"/>
  <c r="G39" i="1"/>
  <c r="G90" i="1" s="1"/>
  <c r="G103" i="1" s="1"/>
  <c r="G108" i="1" s="1"/>
  <c r="H39" i="1"/>
  <c r="H90" i="1" s="1"/>
  <c r="H103" i="1" s="1"/>
  <c r="H108" i="1" s="1"/>
  <c r="P39" i="1"/>
  <c r="P90" i="1" s="1"/>
  <c r="P103" i="1" s="1"/>
  <c r="P108" i="1" s="1"/>
  <c r="N39" i="1"/>
  <c r="N90" i="1" s="1"/>
  <c r="N103" i="1" s="1"/>
  <c r="N108" i="1" s="1"/>
  <c r="R37" i="1"/>
  <c r="R101" i="1"/>
  <c r="R88" i="1"/>
  <c r="J39" i="1"/>
  <c r="J90" i="1" s="1"/>
  <c r="J103" i="1" s="1"/>
  <c r="J108" i="1" s="1"/>
  <c r="I39" i="1"/>
  <c r="I90" i="1" s="1"/>
  <c r="I103" i="1" s="1"/>
  <c r="I108" i="1" s="1"/>
  <c r="K39" i="1"/>
  <c r="K90" i="1" s="1"/>
  <c r="K103" i="1" s="1"/>
  <c r="K108" i="1" s="1"/>
  <c r="L39" i="1"/>
  <c r="L90" i="1" s="1"/>
  <c r="L103" i="1" s="1"/>
  <c r="L108" i="1" s="1"/>
  <c r="R13" i="1"/>
  <c r="E39" i="1"/>
  <c r="F39" i="1"/>
  <c r="F90" i="1" s="1"/>
  <c r="F103" i="1" s="1"/>
  <c r="F108" i="1" s="1"/>
  <c r="M39" i="1"/>
  <c r="M90" i="1" s="1"/>
  <c r="M103" i="1" s="1"/>
  <c r="M108" i="1" s="1"/>
  <c r="R13" i="3" l="1"/>
  <c r="M108" i="3"/>
  <c r="P90" i="3"/>
  <c r="R39" i="3"/>
  <c r="E90" i="1"/>
  <c r="R39" i="1"/>
  <c r="P103" i="3" l="1"/>
  <c r="R90" i="3"/>
  <c r="R90" i="1"/>
  <c r="E103" i="1"/>
  <c r="P108" i="3" l="1"/>
  <c r="R108" i="3" s="1"/>
  <c r="R103" i="3"/>
  <c r="R103" i="1"/>
  <c r="E108" i="1"/>
  <c r="R108" i="1" s="1"/>
</calcChain>
</file>

<file path=xl/sharedStrings.xml><?xml version="1.0" encoding="utf-8"?>
<sst xmlns="http://schemas.openxmlformats.org/spreadsheetml/2006/main" count="72" uniqueCount="38">
  <si>
    <t>Automation Sheet</t>
  </si>
  <si>
    <t>This sheet is used to automate workbooks and worksheets as defined in the 'Define Automation' dialogue.</t>
  </si>
  <si>
    <t>Please complete each column below with the following information:</t>
  </si>
  <si>
    <t>Cell 1..n</t>
  </si>
  <si>
    <t>The combination of automation values</t>
  </si>
  <si>
    <t>Workbook Name</t>
  </si>
  <si>
    <t>The name given to the resulting workbook(s) (not required for printing).</t>
  </si>
  <si>
    <t>Email Address</t>
  </si>
  <si>
    <t>The recipient(s) email address(es), separated by semi colons (not required for printing or saving).</t>
  </si>
  <si>
    <t>Where a Workbook Name or Email Address is left blank, it's value will be taken from the previous row.</t>
  </si>
  <si>
    <t>Cell 1</t>
  </si>
  <si>
    <t>Token 1</t>
  </si>
  <si>
    <t>01: San Francisco</t>
  </si>
  <si>
    <t>SF.xlsx</t>
  </si>
  <si>
    <t>phil.jose@solution7.co.uk</t>
  </si>
  <si>
    <t>SF</t>
  </si>
  <si>
    <t>01: San Francisco : QA Hold</t>
  </si>
  <si>
    <t>QA</t>
  </si>
  <si>
    <t>01: San Francisco : Receiving Insp.</t>
  </si>
  <si>
    <t>RI</t>
  </si>
  <si>
    <t>02: Boston</t>
  </si>
  <si>
    <t>Boston.xlsx</t>
  </si>
  <si>
    <t>BO</t>
  </si>
  <si>
    <t>02: Boston : Overstock</t>
  </si>
  <si>
    <t>BO-OV</t>
  </si>
  <si>
    <t>Honeycomb Manufacturing</t>
  </si>
  <si>
    <t>HH Inc. (Consolidated)</t>
  </si>
  <si>
    <t>Total</t>
  </si>
  <si>
    <t/>
  </si>
  <si>
    <t>Totals Sales</t>
  </si>
  <si>
    <t>Total Direct Costs</t>
  </si>
  <si>
    <t>Gross Margin</t>
  </si>
  <si>
    <t>Total Expenses</t>
  </si>
  <si>
    <t>Net Profit</t>
  </si>
  <si>
    <t>Finance Costs</t>
  </si>
  <si>
    <t>Profit Before Tax</t>
  </si>
  <si>
    <t>Retained Earnings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</si>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</sst>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"/>
    <numFmt numFmtId="165" formatCode="#,##0_);[Red]\(#,##0\);\-_)"/>
    <numFmt numFmtId="166" formatCode="#,##0_);\(#,##0\);\-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vertical="center"/>
    </xf>
    <xf numFmtId="0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Border="1" applyAlignment="1">
      <alignment horizontal="centerContinuous"/>
    </xf>
    <xf numFmtId="0" fontId="0" fillId="0" borderId="0" xfId="0" applyAlignment="1"/>
    <xf numFmtId="0" fontId="0" fillId="0" borderId="0" xfId="0" applyNumberFormat="1" applyBorder="1" applyAlignment="1">
      <alignment horizontal="centerContinuous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Continuous"/>
    </xf>
    <xf numFmtId="49" fontId="2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6" fontId="0" fillId="0" borderId="7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66" fontId="0" fillId="0" borderId="14" xfId="0" applyNumberFormat="1" applyBorder="1" applyAlignment="1">
      <alignment horizontal="right" vertical="center"/>
    </xf>
    <xf numFmtId="166" fontId="0" fillId="0" borderId="9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166" fontId="0" fillId="0" borderId="10" xfId="0" applyNumberFormat="1" applyBorder="1" applyAlignment="1">
      <alignment vertical="center"/>
    </xf>
    <xf numFmtId="166" fontId="0" fillId="0" borderId="15" xfId="0" applyNumberFormat="1" applyBorder="1" applyAlignment="1">
      <alignment horizontal="right" vertical="center"/>
    </xf>
    <xf numFmtId="166" fontId="0" fillId="0" borderId="11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horizontal="right" vertical="center"/>
    </xf>
    <xf numFmtId="166" fontId="0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49" fontId="0" fillId="0" borderId="0" xfId="0" applyNumberFormat="1" applyFont="1" applyBorder="1" applyAlignment="1">
      <alignment horizontal="left"/>
    </xf>
    <xf numFmtId="49" fontId="1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0" fillId="0" borderId="0" xfId="0" quotePrefix="1" applyNumberFormat="1" applyFont="1" applyBorder="1" applyAlignment="1">
      <alignment horizontal="left"/>
    </xf>
    <xf numFmtId="166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6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NumberFormat="1" applyFont="1" applyFill="1" applyBorder="1" applyAlignment="1">
      <alignment horizontal="left" vertical="center" indent="1"/>
    </xf>
    <xf numFmtId="0" fontId="0" fillId="0" borderId="4" xfId="0" applyNumberFormat="1" applyFont="1" applyBorder="1" applyAlignment="1">
      <alignment horizontal="left" vertical="center" indent="1"/>
    </xf>
    <xf numFmtId="166" fontId="0" fillId="0" borderId="14" xfId="0" applyNumberFormat="1" applyFont="1" applyBorder="1" applyAlignment="1">
      <alignment horizontal="left" vertical="center" indent="1"/>
    </xf>
    <xf numFmtId="166" fontId="0" fillId="0" borderId="15" xfId="0" applyNumberFormat="1" applyFont="1" applyBorder="1" applyAlignment="1">
      <alignment horizontal="left" vertical="center" indent="1"/>
    </xf>
    <xf numFmtId="166" fontId="0" fillId="0" borderId="13" xfId="0" applyNumberFormat="1" applyFont="1" applyBorder="1" applyAlignment="1">
      <alignment horizontal="left" vertical="center" indent="1"/>
    </xf>
    <xf numFmtId="166" fontId="0" fillId="0" borderId="1" xfId="0" applyNumberFormat="1" applyFont="1" applyBorder="1" applyAlignment="1">
      <alignment horizontal="left" vertical="center" indent="1"/>
    </xf>
    <xf numFmtId="166" fontId="0" fillId="0" borderId="0" xfId="0" applyNumberFormat="1" applyFont="1" applyBorder="1" applyAlignment="1">
      <alignment horizontal="left" vertical="center" indent="1"/>
    </xf>
    <xf numFmtId="166" fontId="0" fillId="0" borderId="15" xfId="0" applyNumberFormat="1" applyBorder="1" applyAlignment="1">
      <alignment horizontal="left" vertical="center" indent="1"/>
    </xf>
    <xf numFmtId="166" fontId="0" fillId="0" borderId="13" xfId="0" applyNumberFormat="1" applyBorder="1" applyAlignment="1">
      <alignment horizontal="left" vertical="center" indent="1"/>
    </xf>
    <xf numFmtId="166" fontId="0" fillId="0" borderId="14" xfId="0" applyNumberFormat="1" applyBorder="1" applyAlignment="1">
      <alignment horizontal="left" vertical="center" indent="1"/>
    </xf>
    <xf numFmtId="166" fontId="5" fillId="2" borderId="2" xfId="0" applyNumberFormat="1" applyFont="1" applyFill="1" applyBorder="1" applyAlignment="1">
      <alignment horizontal="left" vertical="center" inden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6" fontId="5" fillId="2" borderId="2" xfId="0" quotePrefix="1" applyNumberFormat="1" applyFont="1" applyFill="1" applyBorder="1" applyAlignment="1">
      <alignment horizontal="left" vertical="center" indent="1"/>
    </xf>
    <xf numFmtId="166" fontId="5" fillId="2" borderId="5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5" fillId="2" borderId="6" xfId="0" applyNumberFormat="1" applyFont="1" applyFill="1" applyBorder="1" applyAlignment="1">
      <alignment vertical="center"/>
    </xf>
    <xf numFmtId="166" fontId="5" fillId="2" borderId="2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4" fillId="0" borderId="0" xfId="0" quotePrefix="1" applyNumberFormat="1" applyFont="1" applyBorder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6" fillId="0" borderId="0" xfId="1" applyProtection="1">
      <protection locked="0"/>
    </xf>
    <xf numFmtId="49" fontId="2" fillId="0" borderId="4" xfId="0" quotePrefix="1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B6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174625</xdr:colOff>
      <xdr:row>1</xdr:row>
      <xdr:rowOff>127000</xdr:rowOff>
    </xdr:from>
    <xdr:to>
      <xdr:col>18</xdr:col>
      <xdr:colOff>5415</xdr:colOff>
      <xdr:row>2</xdr:row>
      <xdr:rowOff>300090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FC6836-2346-4C35-857B-6334B658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3563" y="127000"/>
          <a:ext cx="1664352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174625</xdr:colOff>
      <xdr:row>1</xdr:row>
      <xdr:rowOff>127000</xdr:rowOff>
    </xdr:from>
    <xdr:to>
      <xdr:col>18</xdr:col>
      <xdr:colOff>5415</xdr:colOff>
      <xdr:row>2</xdr:row>
      <xdr:rowOff>300090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C5AE82-0CA7-4319-A7DC-CD29059E8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3563" y="127000"/>
          <a:ext cx="1664352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hil.jose@solution7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zoomScale="130" zoomScaleNormal="130" workbookViewId="0">
      <pane ySplit="12" topLeftCell="A13" activePane="bottomLeft" state="frozen"/>
      <selection pane="bottomLeft" activeCell="A13" sqref="A13"/>
    </sheetView>
  </sheetViews>
  <sheetFormatPr defaultColWidth="9.140625" defaultRowHeight="15"/>
  <cols>
    <col min="1" max="1" width="31.7109375" style="80" bestFit="1" customWidth="1"/>
    <col min="2" max="2" width="27.7109375" style="80" bestFit="1" customWidth="1"/>
    <col min="3" max="3" width="58.140625" style="80" customWidth="1"/>
    <col min="4" max="16384" width="9.140625" style="80"/>
  </cols>
  <sheetData>
    <row r="1" spans="1:4" ht="26.25">
      <c r="A1" s="79" t="s">
        <v>0</v>
      </c>
    </row>
    <row r="3" spans="1:4">
      <c r="A3" s="80" t="s">
        <v>1</v>
      </c>
    </row>
    <row r="4" spans="1:4">
      <c r="A4" s="80" t="s">
        <v>2</v>
      </c>
    </row>
    <row r="6" spans="1:4">
      <c r="A6" s="81" t="s">
        <v>3</v>
      </c>
      <c r="B6" s="80" t="s">
        <v>4</v>
      </c>
    </row>
    <row r="7" spans="1:4">
      <c r="A7" s="81" t="s">
        <v>5</v>
      </c>
      <c r="B7" s="80" t="s">
        <v>6</v>
      </c>
    </row>
    <row r="8" spans="1:4">
      <c r="A8" s="81" t="s">
        <v>7</v>
      </c>
      <c r="B8" s="80" t="s">
        <v>8</v>
      </c>
    </row>
    <row r="10" spans="1:4">
      <c r="A10" s="80" t="s">
        <v>9</v>
      </c>
    </row>
    <row r="12" spans="1:4" s="81" customFormat="1">
      <c r="A12" s="81" t="s">
        <v>10</v>
      </c>
      <c r="B12" s="81" t="s">
        <v>5</v>
      </c>
      <c r="C12" s="81" t="s">
        <v>7</v>
      </c>
      <c r="D12" s="81" t="s">
        <v>11</v>
      </c>
    </row>
    <row r="13" spans="1:4" ht="16.5" customHeight="1">
      <c r="A13" s="82" t="s">
        <v>12</v>
      </c>
      <c r="B13" s="80" t="s">
        <v>13</v>
      </c>
      <c r="C13" s="83" t="s">
        <v>14</v>
      </c>
      <c r="D13" s="80" t="s">
        <v>15</v>
      </c>
    </row>
    <row r="14" spans="1:4">
      <c r="A14" s="82" t="s">
        <v>16</v>
      </c>
      <c r="D14" s="80" t="s">
        <v>17</v>
      </c>
    </row>
    <row r="15" spans="1:4">
      <c r="A15" s="82" t="s">
        <v>18</v>
      </c>
      <c r="D15" s="80" t="s">
        <v>19</v>
      </c>
    </row>
    <row r="16" spans="1:4">
      <c r="A16" s="82" t="s">
        <v>20</v>
      </c>
      <c r="B16" s="80" t="s">
        <v>21</v>
      </c>
      <c r="C16" s="83"/>
      <c r="D16" s="80" t="s">
        <v>22</v>
      </c>
    </row>
    <row r="17" spans="1:4">
      <c r="A17" s="82" t="s">
        <v>23</v>
      </c>
      <c r="D17" s="80" t="s">
        <v>24</v>
      </c>
    </row>
    <row r="18" spans="1:4">
      <c r="A18" s="82"/>
    </row>
    <row r="19" spans="1:4">
      <c r="A19" s="82"/>
    </row>
    <row r="20" spans="1:4">
      <c r="A20" s="82"/>
    </row>
  </sheetData>
  <sheetProtection sheet="1" formatCells="0" formatColumns="0" formatRows="0" insertColumns="0" insertRows="0" insertHyperlinks="0" deleteRows="0" sort="0" autoFilter="0" pivotTables="0"/>
  <dataValidations count="1">
    <dataValidation type="list" errorStyle="warning" operator="equal" allowBlank="1" showInputMessage="1" showErrorMessage="1" sqref="A12:XFD12" xr:uid="{00000000-0002-0000-0000-000000000000}">
      <formula1>"Cell 1, Workbook Name, Email Address, Token 1, Token 2, Token 3, Token 4, Token 5, Token 6, Token 7, Token 8, Token 9"</formula1>
    </dataValidation>
  </dataValidations>
  <hyperlinks>
    <hyperlink ref="C1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8"/>
  <sheetViews>
    <sheetView showGridLines="0" topLeftCell="A2" zoomScale="95" zoomScaleNormal="95" workbookViewId="0">
      <selection activeCell="C2" sqref="C2"/>
    </sheetView>
  </sheetViews>
  <sheetFormatPr defaultColWidth="9.140625" defaultRowHeight="15"/>
  <cols>
    <col min="1" max="1" width="2.28515625" style="6" customWidth="1"/>
    <col min="2" max="2" width="6" style="6" hidden="1" customWidth="1"/>
    <col min="3" max="3" width="32.7109375" style="54" customWidth="1"/>
    <col min="4" max="4" width="2.140625" style="16" customWidth="1"/>
    <col min="5" max="16" width="12.7109375" style="6" customWidth="1"/>
    <col min="17" max="17" width="2" style="19" customWidth="1"/>
    <col min="18" max="18" width="12.7109375" style="8" customWidth="1"/>
    <col min="19" max="19" width="7.85546875" style="6" customWidth="1"/>
    <col min="20" max="16383" width="9.140625" style="6"/>
    <col min="16384" max="16384" width="5.140625" style="6" customWidth="1"/>
  </cols>
  <sheetData>
    <row r="1" spans="1:18" ht="18" hidden="1" customHeight="1">
      <c r="E1" s="7">
        <f>DATE(C2,1,1)</f>
        <v>42736</v>
      </c>
      <c r="F1" s="7">
        <f t="shared" ref="F1:P1" si="0">EDATE(E1,1)</f>
        <v>42767</v>
      </c>
      <c r="G1" s="7">
        <f t="shared" si="0"/>
        <v>42795</v>
      </c>
      <c r="H1" s="7">
        <f t="shared" si="0"/>
        <v>42826</v>
      </c>
      <c r="I1" s="7">
        <f t="shared" si="0"/>
        <v>42856</v>
      </c>
      <c r="J1" s="7">
        <f t="shared" si="0"/>
        <v>42887</v>
      </c>
      <c r="K1" s="7">
        <f t="shared" si="0"/>
        <v>42917</v>
      </c>
      <c r="L1" s="7">
        <f t="shared" si="0"/>
        <v>42948</v>
      </c>
      <c r="M1" s="7">
        <f t="shared" si="0"/>
        <v>42979</v>
      </c>
      <c r="N1" s="7">
        <f t="shared" si="0"/>
        <v>43009</v>
      </c>
      <c r="O1" s="7">
        <f t="shared" si="0"/>
        <v>43040</v>
      </c>
      <c r="P1" s="7">
        <f t="shared" si="0"/>
        <v>43070</v>
      </c>
      <c r="Q1" s="20"/>
    </row>
    <row r="2" spans="1:18" s="10" customFormat="1" ht="34.5" customHeight="1">
      <c r="C2" s="77">
        <v>2017</v>
      </c>
      <c r="D2" s="17"/>
      <c r="E2" s="9" t="s">
        <v>25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1"/>
      <c r="R2" s="12"/>
    </row>
    <row r="3" spans="1:18" ht="32.25" customHeight="1">
      <c r="C3" s="78"/>
      <c r="D3" s="17"/>
      <c r="F3" s="5"/>
      <c r="H3" s="84" t="s">
        <v>26</v>
      </c>
      <c r="I3" s="85"/>
      <c r="J3" s="85"/>
      <c r="K3" s="85"/>
      <c r="L3" s="85"/>
      <c r="M3" s="85"/>
      <c r="N3" s="5"/>
      <c r="O3" s="5"/>
      <c r="P3" s="5"/>
      <c r="Q3" s="22"/>
      <c r="R3" s="2"/>
    </row>
    <row r="4" spans="1:18" s="53" customFormat="1" ht="21.75" customHeight="1">
      <c r="C4" s="55"/>
      <c r="D4" s="18"/>
      <c r="E4" s="66" t="str">
        <f t="shared" ref="E4:P4" si="1">TEXT(E1, "mmm yyyy")</f>
        <v>Jan 2017</v>
      </c>
      <c r="F4" s="67" t="str">
        <f t="shared" si="1"/>
        <v>Feb 2017</v>
      </c>
      <c r="G4" s="67" t="str">
        <f t="shared" si="1"/>
        <v>Mar 2017</v>
      </c>
      <c r="H4" s="67" t="str">
        <f t="shared" si="1"/>
        <v>Apr 2017</v>
      </c>
      <c r="I4" s="67" t="str">
        <f t="shared" si="1"/>
        <v>May 2017</v>
      </c>
      <c r="J4" s="67" t="str">
        <f t="shared" si="1"/>
        <v>Jun 2017</v>
      </c>
      <c r="K4" s="67" t="str">
        <f t="shared" si="1"/>
        <v>Jul 2017</v>
      </c>
      <c r="L4" s="67" t="str">
        <f t="shared" si="1"/>
        <v>Aug 2017</v>
      </c>
      <c r="M4" s="67" t="str">
        <f t="shared" si="1"/>
        <v>Sep 2017</v>
      </c>
      <c r="N4" s="67" t="str">
        <f t="shared" si="1"/>
        <v>Oct 2017</v>
      </c>
      <c r="O4" s="67" t="str">
        <f t="shared" si="1"/>
        <v>Nov 2017</v>
      </c>
      <c r="P4" s="68" t="str">
        <f t="shared" si="1"/>
        <v>Dec 2017</v>
      </c>
      <c r="Q4" s="69"/>
      <c r="R4" s="70" t="s">
        <v>27</v>
      </c>
    </row>
    <row r="5" spans="1:18" s="15" customFormat="1" ht="7.5" customHeight="1">
      <c r="A5" s="13"/>
      <c r="B5" s="14"/>
      <c r="C5" s="56"/>
      <c r="D5" s="18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3"/>
      <c r="R5" s="51"/>
    </row>
    <row r="6" spans="1:18" s="24" customFormat="1" ht="18" customHeight="1">
      <c r="B6" s="1" t="str">
        <f>IF(TRUE,"4000","LI(0,0)")</f>
        <v>4000</v>
      </c>
      <c r="C6" s="57" t="str">
        <f>IF(TRUE,"Sales","LI(0,1)")</f>
        <v>Sales</v>
      </c>
      <c r="D6" s="25"/>
      <c r="E6" s="26" t="e">
        <f ca="1">SUM('Location - {1}'!E6)</f>
        <v>#NAME?</v>
      </c>
      <c r="F6" s="27" t="e">
        <f ca="1">SUM('Location - {1}'!F6)</f>
        <v>#NAME?</v>
      </c>
      <c r="G6" s="27" t="e">
        <f ca="1">SUM('Location - {1}'!G6)</f>
        <v>#NAME?</v>
      </c>
      <c r="H6" s="27" t="e">
        <f ca="1">SUM('Location - {1}'!H6)</f>
        <v>#NAME?</v>
      </c>
      <c r="I6" s="27" t="e">
        <f ca="1">SUM('Location - {1}'!I6)</f>
        <v>#NAME?</v>
      </c>
      <c r="J6" s="27" t="e">
        <f ca="1">SUM('Location - {1}'!J6)</f>
        <v>#NAME?</v>
      </c>
      <c r="K6" s="27" t="e">
        <f ca="1">SUM('Location - {1}'!K6)</f>
        <v>#NAME?</v>
      </c>
      <c r="L6" s="27" t="e">
        <f ca="1">SUM('Location - {1}'!L6)</f>
        <v>#NAME?</v>
      </c>
      <c r="M6" s="27" t="e">
        <f ca="1">SUM('Location - {1}'!M6)</f>
        <v>#NAME?</v>
      </c>
      <c r="N6" s="27" t="e">
        <f ca="1">SUM('Location - {1}'!N6)</f>
        <v>#NAME?</v>
      </c>
      <c r="O6" s="27" t="e">
        <f ca="1">SUM('Location - {1}'!O6)</f>
        <v>#NAME?</v>
      </c>
      <c r="P6" s="28" t="e">
        <f ca="1">SUM('Location - {1}'!P6)</f>
        <v>#NAME?</v>
      </c>
      <c r="Q6" s="29"/>
      <c r="R6" s="30" t="e">
        <f t="shared" ref="R6:R11" ca="1" si="2">SUM(E6:P6)</f>
        <v>#NAME?</v>
      </c>
    </row>
    <row r="7" spans="1:18" s="24" customFormat="1" ht="18" customHeight="1">
      <c r="B7" s="1" t="str">
        <f>IF(TRUE,"4002","LI(1,0)")</f>
        <v>4002</v>
      </c>
      <c r="C7" s="58" t="str">
        <f>IF(TRUE,"Sales - Merchandise","LI(1,1)")</f>
        <v>Sales - Merchandise</v>
      </c>
      <c r="D7" s="25"/>
      <c r="E7" s="31" t="e">
        <f ca="1">SUM('Location - {1}'!E7)</f>
        <v>#NAME?</v>
      </c>
      <c r="F7" s="32" t="e">
        <f ca="1">SUM('Location - {1}'!F7)</f>
        <v>#NAME?</v>
      </c>
      <c r="G7" s="32" t="e">
        <f ca="1">SUM('Location - {1}'!G7)</f>
        <v>#NAME?</v>
      </c>
      <c r="H7" s="32" t="e">
        <f ca="1">SUM('Location - {1}'!H7)</f>
        <v>#NAME?</v>
      </c>
      <c r="I7" s="32" t="e">
        <f ca="1">SUM('Location - {1}'!I7)</f>
        <v>#NAME?</v>
      </c>
      <c r="J7" s="32" t="e">
        <f ca="1">SUM('Location - {1}'!J7)</f>
        <v>#NAME?</v>
      </c>
      <c r="K7" s="32" t="e">
        <f ca="1">SUM('Location - {1}'!K7)</f>
        <v>#NAME?</v>
      </c>
      <c r="L7" s="32" t="e">
        <f ca="1">SUM('Location - {1}'!L7)</f>
        <v>#NAME?</v>
      </c>
      <c r="M7" s="32" t="e">
        <f ca="1">SUM('Location - {1}'!M7)</f>
        <v>#NAME?</v>
      </c>
      <c r="N7" s="32" t="e">
        <f ca="1">SUM('Location - {1}'!N7)</f>
        <v>#NAME?</v>
      </c>
      <c r="O7" s="32" t="e">
        <f ca="1">SUM('Location - {1}'!O7)</f>
        <v>#NAME?</v>
      </c>
      <c r="P7" s="34" t="e">
        <f ca="1">SUM('Location - {1}'!P7)</f>
        <v>#NAME?</v>
      </c>
      <c r="Q7" s="33"/>
      <c r="R7" s="35" t="e">
        <f t="shared" ca="1" si="2"/>
        <v>#NAME?</v>
      </c>
    </row>
    <row r="8" spans="1:18" s="24" customFormat="1" ht="18" customHeight="1">
      <c r="B8" s="1" t="str">
        <f>IF(TRUE,"4004","LI(2,0)")</f>
        <v>4004</v>
      </c>
      <c r="C8" s="58" t="str">
        <f>IF(TRUE,"Sales - Service","LI(2,1)")</f>
        <v>Sales - Service</v>
      </c>
      <c r="D8" s="25"/>
      <c r="E8" s="31" t="e">
        <f ca="1">SUM('Location - {1}'!E8)</f>
        <v>#NAME?</v>
      </c>
      <c r="F8" s="32" t="e">
        <f ca="1">SUM('Location - {1}'!F8)</f>
        <v>#NAME?</v>
      </c>
      <c r="G8" s="32" t="e">
        <f ca="1">SUM('Location - {1}'!G8)</f>
        <v>#NAME?</v>
      </c>
      <c r="H8" s="32" t="e">
        <f ca="1">SUM('Location - {1}'!H8)</f>
        <v>#NAME?</v>
      </c>
      <c r="I8" s="32" t="e">
        <f ca="1">SUM('Location - {1}'!I8)</f>
        <v>#NAME?</v>
      </c>
      <c r="J8" s="32" t="e">
        <f ca="1">SUM('Location - {1}'!J8)</f>
        <v>#NAME?</v>
      </c>
      <c r="K8" s="32" t="e">
        <f ca="1">SUM('Location - {1}'!K8)</f>
        <v>#NAME?</v>
      </c>
      <c r="L8" s="32" t="e">
        <f ca="1">SUM('Location - {1}'!L8)</f>
        <v>#NAME?</v>
      </c>
      <c r="M8" s="32" t="e">
        <f ca="1">SUM('Location - {1}'!M8)</f>
        <v>#NAME?</v>
      </c>
      <c r="N8" s="32" t="e">
        <f ca="1">SUM('Location - {1}'!N8)</f>
        <v>#NAME?</v>
      </c>
      <c r="O8" s="32" t="e">
        <f ca="1">SUM('Location - {1}'!O8)</f>
        <v>#NAME?</v>
      </c>
      <c r="P8" s="34" t="e">
        <f ca="1">SUM('Location - {1}'!P8)</f>
        <v>#NAME?</v>
      </c>
      <c r="Q8" s="29"/>
      <c r="R8" s="35" t="e">
        <f t="shared" ca="1" si="2"/>
        <v>#NAME?</v>
      </c>
    </row>
    <row r="9" spans="1:18" s="24" customFormat="1" ht="18" customHeight="1">
      <c r="B9" s="1" t="str">
        <f>IF(TRUE,"4006","LI(3,0)")</f>
        <v>4006</v>
      </c>
      <c r="C9" s="58" t="str">
        <f>IF(TRUE,"Sales - Clearance","LI(3,1)")</f>
        <v>Sales - Clearance</v>
      </c>
      <c r="D9" s="25"/>
      <c r="E9" s="31" t="e">
        <f ca="1">SUM('Location - {1}'!E9)</f>
        <v>#NAME?</v>
      </c>
      <c r="F9" s="32" t="e">
        <f ca="1">SUM('Location - {1}'!F9)</f>
        <v>#NAME?</v>
      </c>
      <c r="G9" s="32" t="e">
        <f ca="1">SUM('Location - {1}'!G9)</f>
        <v>#NAME?</v>
      </c>
      <c r="H9" s="32" t="e">
        <f ca="1">SUM('Location - {1}'!H9)</f>
        <v>#NAME?</v>
      </c>
      <c r="I9" s="32" t="e">
        <f ca="1">SUM('Location - {1}'!I9)</f>
        <v>#NAME?</v>
      </c>
      <c r="J9" s="32" t="e">
        <f ca="1">SUM('Location - {1}'!J9)</f>
        <v>#NAME?</v>
      </c>
      <c r="K9" s="32" t="e">
        <f ca="1">SUM('Location - {1}'!K9)</f>
        <v>#NAME?</v>
      </c>
      <c r="L9" s="32" t="e">
        <f ca="1">SUM('Location - {1}'!L9)</f>
        <v>#NAME?</v>
      </c>
      <c r="M9" s="32" t="e">
        <f ca="1">SUM('Location - {1}'!M9)</f>
        <v>#NAME?</v>
      </c>
      <c r="N9" s="32" t="e">
        <f ca="1">SUM('Location - {1}'!N9)</f>
        <v>#NAME?</v>
      </c>
      <c r="O9" s="32" t="e">
        <f ca="1">SUM('Location - {1}'!O9)</f>
        <v>#NAME?</v>
      </c>
      <c r="P9" s="34" t="e">
        <f ca="1">SUM('Location - {1}'!P9)</f>
        <v>#NAME?</v>
      </c>
      <c r="Q9" s="29"/>
      <c r="R9" s="35" t="e">
        <f t="shared" ca="1" si="2"/>
        <v>#NAME?</v>
      </c>
    </row>
    <row r="10" spans="1:18" s="24" customFormat="1" ht="18" customHeight="1">
      <c r="B10" s="1" t="str">
        <f>IF(TRUE,"4008","LI(4,0)")</f>
        <v>4008</v>
      </c>
      <c r="C10" s="58" t="str">
        <f>IF(TRUE,"Sales - Warranty","LI(4,1)")</f>
        <v>Sales - Warranty</v>
      </c>
      <c r="D10" s="25"/>
      <c r="E10" s="31" t="e">
        <f ca="1">SUM('Location - {1}'!E10)</f>
        <v>#NAME?</v>
      </c>
      <c r="F10" s="32" t="e">
        <f ca="1">SUM('Location - {1}'!F10)</f>
        <v>#NAME?</v>
      </c>
      <c r="G10" s="32" t="e">
        <f ca="1">SUM('Location - {1}'!G10)</f>
        <v>#NAME?</v>
      </c>
      <c r="H10" s="32" t="e">
        <f ca="1">SUM('Location - {1}'!H10)</f>
        <v>#NAME?</v>
      </c>
      <c r="I10" s="32" t="e">
        <f ca="1">SUM('Location - {1}'!I10)</f>
        <v>#NAME?</v>
      </c>
      <c r="J10" s="32" t="e">
        <f ca="1">SUM('Location - {1}'!J10)</f>
        <v>#NAME?</v>
      </c>
      <c r="K10" s="32" t="e">
        <f ca="1">SUM('Location - {1}'!K10)</f>
        <v>#NAME?</v>
      </c>
      <c r="L10" s="32" t="e">
        <f ca="1">SUM('Location - {1}'!L10)</f>
        <v>#NAME?</v>
      </c>
      <c r="M10" s="32" t="e">
        <f ca="1">SUM('Location - {1}'!M10)</f>
        <v>#NAME?</v>
      </c>
      <c r="N10" s="32" t="e">
        <f ca="1">SUM('Location - {1}'!N10)</f>
        <v>#NAME?</v>
      </c>
      <c r="O10" s="32" t="e">
        <f ca="1">SUM('Location - {1}'!O10)</f>
        <v>#NAME?</v>
      </c>
      <c r="P10" s="34" t="e">
        <f ca="1">SUM('Location - {1}'!P10)</f>
        <v>#NAME?</v>
      </c>
      <c r="Q10" s="29"/>
      <c r="R10" s="35" t="e">
        <f t="shared" ca="1" si="2"/>
        <v>#NAME?</v>
      </c>
    </row>
    <row r="11" spans="1:18" s="24" customFormat="1" ht="18" customHeight="1">
      <c r="B11" s="1" t="str">
        <f>IF(TRUE,"4100","LI(5,0)")</f>
        <v>4100</v>
      </c>
      <c r="C11" s="59" t="str">
        <f>IF(TRUE,"WIP eRev","LI(5,1)")</f>
        <v>WIP eRev</v>
      </c>
      <c r="D11" s="25"/>
      <c r="E11" s="36" t="e">
        <f ca="1">SUM('Location - {1}'!E11)</f>
        <v>#NAME?</v>
      </c>
      <c r="F11" s="37" t="e">
        <f ca="1">SUM('Location - {1}'!F11)</f>
        <v>#NAME?</v>
      </c>
      <c r="G11" s="37" t="e">
        <f ca="1">SUM('Location - {1}'!G11)</f>
        <v>#NAME?</v>
      </c>
      <c r="H11" s="37" t="e">
        <f ca="1">SUM('Location - {1}'!H11)</f>
        <v>#NAME?</v>
      </c>
      <c r="I11" s="37" t="e">
        <f ca="1">SUM('Location - {1}'!I11)</f>
        <v>#NAME?</v>
      </c>
      <c r="J11" s="37" t="e">
        <f ca="1">SUM('Location - {1}'!J11)</f>
        <v>#NAME?</v>
      </c>
      <c r="K11" s="37" t="e">
        <f ca="1">SUM('Location - {1}'!K11)</f>
        <v>#NAME?</v>
      </c>
      <c r="L11" s="37" t="e">
        <f ca="1">SUM('Location - {1}'!L11)</f>
        <v>#NAME?</v>
      </c>
      <c r="M11" s="37" t="e">
        <f ca="1">SUM('Location - {1}'!M11)</f>
        <v>#NAME?</v>
      </c>
      <c r="N11" s="37" t="e">
        <f ca="1">SUM('Location - {1}'!N11)</f>
        <v>#NAME?</v>
      </c>
      <c r="O11" s="37" t="e">
        <f ca="1">SUM('Location - {1}'!O11)</f>
        <v>#NAME?</v>
      </c>
      <c r="P11" s="38" t="e">
        <f ca="1">SUM('Location - {1}'!P11)</f>
        <v>#NAME?</v>
      </c>
      <c r="Q11" s="29"/>
      <c r="R11" s="39" t="e">
        <f t="shared" ca="1" si="2"/>
        <v>#NAME?</v>
      </c>
    </row>
    <row r="12" spans="1:18" s="32" customFormat="1" ht="8.25" customHeight="1">
      <c r="B12" s="47" t="s">
        <v>28</v>
      </c>
      <c r="C12" s="60"/>
      <c r="D12" s="25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29"/>
      <c r="R12" s="49"/>
    </row>
    <row r="13" spans="1:18" s="42" customFormat="1" ht="24" customHeight="1">
      <c r="B13" s="45" t="s">
        <v>28</v>
      </c>
      <c r="C13" s="71" t="s">
        <v>29</v>
      </c>
      <c r="D13" s="43"/>
      <c r="E13" s="72" t="e">
        <f t="shared" ref="E13:P13" ca="1" si="3">SUM(E6:E11)</f>
        <v>#NAME?</v>
      </c>
      <c r="F13" s="73" t="e">
        <f t="shared" ca="1" si="3"/>
        <v>#NAME?</v>
      </c>
      <c r="G13" s="73" t="e">
        <f t="shared" ca="1" si="3"/>
        <v>#NAME?</v>
      </c>
      <c r="H13" s="73" t="e">
        <f t="shared" ca="1" si="3"/>
        <v>#NAME?</v>
      </c>
      <c r="I13" s="73" t="e">
        <f t="shared" ca="1" si="3"/>
        <v>#NAME?</v>
      </c>
      <c r="J13" s="73" t="e">
        <f t="shared" ca="1" si="3"/>
        <v>#NAME?</v>
      </c>
      <c r="K13" s="73" t="e">
        <f t="shared" ca="1" si="3"/>
        <v>#NAME?</v>
      </c>
      <c r="L13" s="73" t="e">
        <f t="shared" ca="1" si="3"/>
        <v>#NAME?</v>
      </c>
      <c r="M13" s="73" t="e">
        <f t="shared" ca="1" si="3"/>
        <v>#NAME?</v>
      </c>
      <c r="N13" s="73" t="e">
        <f t="shared" ca="1" si="3"/>
        <v>#NAME?</v>
      </c>
      <c r="O13" s="73" t="e">
        <f t="shared" ca="1" si="3"/>
        <v>#NAME?</v>
      </c>
      <c r="P13" s="74" t="e">
        <f t="shared" ca="1" si="3"/>
        <v>#NAME?</v>
      </c>
      <c r="Q13" s="43"/>
      <c r="R13" s="75" t="e">
        <f ca="1">SUM(E13:P13)</f>
        <v>#NAME?</v>
      </c>
    </row>
    <row r="14" spans="1:18" s="32" customFormat="1" ht="8.25" customHeight="1">
      <c r="B14" s="47" t="s">
        <v>28</v>
      </c>
      <c r="C14" s="56"/>
      <c r="D14" s="18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23"/>
      <c r="R14" s="51"/>
    </row>
    <row r="15" spans="1:18" s="24" customFormat="1" ht="18" customHeight="1">
      <c r="B15" s="1" t="str">
        <f>IF(TRUE,"5000","LI(0,0)")</f>
        <v>5000</v>
      </c>
      <c r="C15" s="57" t="str">
        <f>IF(TRUE,"Purchases","LI(0,1)")</f>
        <v>Purchases</v>
      </c>
      <c r="D15" s="25"/>
      <c r="E15" s="26" t="e">
        <f ca="1">_xll.NSGLABAL($H$3,$B15,E$4,,,,$C$3)</f>
        <v>#NAME?</v>
      </c>
      <c r="F15" s="27" t="e">
        <f ca="1">_xll.NSGLABAL($H$3,$B15,F$4,,,,$C$3)</f>
        <v>#NAME?</v>
      </c>
      <c r="G15" s="27" t="e">
        <f ca="1">_xll.NSGLABAL($H$3,$B15,G$4,,,,$C$3)</f>
        <v>#NAME?</v>
      </c>
      <c r="H15" s="27" t="e">
        <f ca="1">_xll.NSGLABAL($H$3,$B15,H$4,,,,$C$3)</f>
        <v>#NAME?</v>
      </c>
      <c r="I15" s="27" t="e">
        <f ca="1">_xll.NSGLABAL($H$3,$B15,I$4,,,,$C$3)</f>
        <v>#NAME?</v>
      </c>
      <c r="J15" s="27" t="e">
        <f ca="1">_xll.NSGLABAL($H$3,$B15,J$4,,,,$C$3)</f>
        <v>#NAME?</v>
      </c>
      <c r="K15" s="27" t="e">
        <f ca="1">_xll.NSGLABAL($H$3,$B15,K$4,,,,$C$3)</f>
        <v>#NAME?</v>
      </c>
      <c r="L15" s="27" t="e">
        <f ca="1">_xll.NSGLABAL($H$3,$B15,L$4,,,,$C$3)</f>
        <v>#NAME?</v>
      </c>
      <c r="M15" s="27" t="e">
        <f ca="1">_xll.NSGLABAL($H$3,$B15,M$4,,,,$C$3)</f>
        <v>#NAME?</v>
      </c>
      <c r="N15" s="27" t="e">
        <f ca="1">_xll.NSGLABAL($H$3,$B15,N$4,,,,$C$3)</f>
        <v>#NAME?</v>
      </c>
      <c r="O15" s="27" t="e">
        <f ca="1">_xll.NSGLABAL($H$3,$B15,O$4,,,,$C$3)</f>
        <v>#NAME?</v>
      </c>
      <c r="P15" s="28" t="e">
        <f ca="1">_xll.NSGLABAL($H$3,$B15,P$4,,,,$C$3)</f>
        <v>#NAME?</v>
      </c>
      <c r="Q15" s="29"/>
      <c r="R15" s="30" t="e">
        <f t="shared" ref="R15:R35" ca="1" si="4">SUM(E15:P15)</f>
        <v>#NAME?</v>
      </c>
    </row>
    <row r="16" spans="1:18" s="24" customFormat="1" ht="18" customHeight="1">
      <c r="B16" s="1" t="str">
        <f>IF(TRUE,"5002","LI(1,0)")</f>
        <v>5002</v>
      </c>
      <c r="C16" s="58" t="str">
        <f>IF(TRUE,"Merchandise","LI(1,1)")</f>
        <v>Merchandise</v>
      </c>
      <c r="D16" s="25"/>
      <c r="E16" s="31" t="e">
        <f ca="1">_xll.NSGLABAL($H$3,$B16,E$4,,,,$C$3)</f>
        <v>#NAME?</v>
      </c>
      <c r="F16" s="32" t="e">
        <f ca="1">_xll.NSGLABAL($H$3,$B16,F$4,,,,$C$3)</f>
        <v>#NAME?</v>
      </c>
      <c r="G16" s="32" t="e">
        <f ca="1">_xll.NSGLABAL($H$3,$B16,G$4,,,,$C$3)</f>
        <v>#NAME?</v>
      </c>
      <c r="H16" s="32" t="e">
        <f ca="1">_xll.NSGLABAL($H$3,$B16,H$4,,,,$C$3)</f>
        <v>#NAME?</v>
      </c>
      <c r="I16" s="32" t="e">
        <f ca="1">_xll.NSGLABAL($H$3,$B16,I$4,,,,$C$3)</f>
        <v>#NAME?</v>
      </c>
      <c r="J16" s="32" t="e">
        <f ca="1">_xll.NSGLABAL($H$3,$B16,J$4,,,,$C$3)</f>
        <v>#NAME?</v>
      </c>
      <c r="K16" s="32" t="e">
        <f ca="1">_xll.NSGLABAL($H$3,$B16,K$4,,,,$C$3)</f>
        <v>#NAME?</v>
      </c>
      <c r="L16" s="32" t="e">
        <f ca="1">_xll.NSGLABAL($H$3,$B16,L$4,,,,$C$3)</f>
        <v>#NAME?</v>
      </c>
      <c r="M16" s="32" t="e">
        <f ca="1">_xll.NSGLABAL($H$3,$B16,M$4,,,,$C$3)</f>
        <v>#NAME?</v>
      </c>
      <c r="N16" s="32" t="e">
        <f ca="1">_xll.NSGLABAL($H$3,$B16,N$4,,,,$C$3)</f>
        <v>#NAME?</v>
      </c>
      <c r="O16" s="32" t="e">
        <f ca="1">_xll.NSGLABAL($H$3,$B16,O$4,,,,$C$3)</f>
        <v>#NAME?</v>
      </c>
      <c r="P16" s="34" t="e">
        <f ca="1">_xll.NSGLABAL($H$3,$B16,P$4,,,,$C$3)</f>
        <v>#NAME?</v>
      </c>
      <c r="Q16" s="29"/>
      <c r="R16" s="35" t="e">
        <f t="shared" ca="1" si="4"/>
        <v>#NAME?</v>
      </c>
    </row>
    <row r="17" spans="2:18" s="24" customFormat="1" ht="18" customHeight="1">
      <c r="B17" s="1" t="str">
        <f>IF(TRUE,"5004","LI(2,0)")</f>
        <v>5004</v>
      </c>
      <c r="C17" s="58" t="str">
        <f>IF(TRUE,"Service","LI(2,1)")</f>
        <v>Service</v>
      </c>
      <c r="D17" s="25"/>
      <c r="E17" s="31" t="e">
        <f ca="1">_xll.NSGLABAL($H$3,$B17,E$4,,,,$C$3)</f>
        <v>#NAME?</v>
      </c>
      <c r="F17" s="32" t="e">
        <f ca="1">_xll.NSGLABAL($H$3,$B17,F$4,,,,$C$3)</f>
        <v>#NAME?</v>
      </c>
      <c r="G17" s="32" t="e">
        <f ca="1">_xll.NSGLABAL($H$3,$B17,G$4,,,,$C$3)</f>
        <v>#NAME?</v>
      </c>
      <c r="H17" s="32" t="e">
        <f ca="1">_xll.NSGLABAL($H$3,$B17,H$4,,,,$C$3)</f>
        <v>#NAME?</v>
      </c>
      <c r="I17" s="32" t="e">
        <f ca="1">_xll.NSGLABAL($H$3,$B17,I$4,,,,$C$3)</f>
        <v>#NAME?</v>
      </c>
      <c r="J17" s="32" t="e">
        <f ca="1">_xll.NSGLABAL($H$3,$B17,J$4,,,,$C$3)</f>
        <v>#NAME?</v>
      </c>
      <c r="K17" s="32" t="e">
        <f ca="1">_xll.NSGLABAL($H$3,$B17,K$4,,,,$C$3)</f>
        <v>#NAME?</v>
      </c>
      <c r="L17" s="32" t="e">
        <f ca="1">_xll.NSGLABAL($H$3,$B17,L$4,,,,$C$3)</f>
        <v>#NAME?</v>
      </c>
      <c r="M17" s="32" t="e">
        <f ca="1">_xll.NSGLABAL($H$3,$B17,M$4,,,,$C$3)</f>
        <v>#NAME?</v>
      </c>
      <c r="N17" s="32" t="e">
        <f ca="1">_xll.NSGLABAL($H$3,$B17,N$4,,,,$C$3)</f>
        <v>#NAME?</v>
      </c>
      <c r="O17" s="32" t="e">
        <f ca="1">_xll.NSGLABAL($H$3,$B17,O$4,,,,$C$3)</f>
        <v>#NAME?</v>
      </c>
      <c r="P17" s="34" t="e">
        <f ca="1">_xll.NSGLABAL($H$3,$B17,P$4,,,,$C$3)</f>
        <v>#NAME?</v>
      </c>
      <c r="Q17" s="29"/>
      <c r="R17" s="35" t="e">
        <f t="shared" ca="1" si="4"/>
        <v>#NAME?</v>
      </c>
    </row>
    <row r="18" spans="2:18" s="24" customFormat="1" ht="18" customHeight="1">
      <c r="B18" s="1" t="str">
        <f>IF(TRUE,"5020","LI(3,0)")</f>
        <v>5020</v>
      </c>
      <c r="C18" s="58" t="str">
        <f>IF(TRUE,"Salaries &amp; Wages","LI(3,1)")</f>
        <v>Salaries &amp; Wages</v>
      </c>
      <c r="D18" s="25"/>
      <c r="E18" s="31" t="e">
        <f ca="1">_xll.NSGLABAL($H$3,$B18,E$4,,,,$C$3)</f>
        <v>#NAME?</v>
      </c>
      <c r="F18" s="32" t="e">
        <f ca="1">_xll.NSGLABAL($H$3,$B18,F$4,,,,$C$3)</f>
        <v>#NAME?</v>
      </c>
      <c r="G18" s="32" t="e">
        <f ca="1">_xll.NSGLABAL($H$3,$B18,G$4,,,,$C$3)</f>
        <v>#NAME?</v>
      </c>
      <c r="H18" s="32" t="e">
        <f ca="1">_xll.NSGLABAL($H$3,$B18,H$4,,,,$C$3)</f>
        <v>#NAME?</v>
      </c>
      <c r="I18" s="32" t="e">
        <f ca="1">_xll.NSGLABAL($H$3,$B18,I$4,,,,$C$3)</f>
        <v>#NAME?</v>
      </c>
      <c r="J18" s="32" t="e">
        <f ca="1">_xll.NSGLABAL($H$3,$B18,J$4,,,,$C$3)</f>
        <v>#NAME?</v>
      </c>
      <c r="K18" s="32" t="e">
        <f ca="1">_xll.NSGLABAL($H$3,$B18,K$4,,,,$C$3)</f>
        <v>#NAME?</v>
      </c>
      <c r="L18" s="32" t="e">
        <f ca="1">_xll.NSGLABAL($H$3,$B18,L$4,,,,$C$3)</f>
        <v>#NAME?</v>
      </c>
      <c r="M18" s="32" t="e">
        <f ca="1">_xll.NSGLABAL($H$3,$B18,M$4,,,,$C$3)</f>
        <v>#NAME?</v>
      </c>
      <c r="N18" s="32" t="e">
        <f ca="1">_xll.NSGLABAL($H$3,$B18,N$4,,,,$C$3)</f>
        <v>#NAME?</v>
      </c>
      <c r="O18" s="32" t="e">
        <f ca="1">_xll.NSGLABAL($H$3,$B18,O$4,,,,$C$3)</f>
        <v>#NAME?</v>
      </c>
      <c r="P18" s="34" t="e">
        <f ca="1">_xll.NSGLABAL($H$3,$B18,P$4,,,,$C$3)</f>
        <v>#NAME?</v>
      </c>
      <c r="Q18" s="29"/>
      <c r="R18" s="35" t="e">
        <f t="shared" ca="1" si="4"/>
        <v>#NAME?</v>
      </c>
    </row>
    <row r="19" spans="2:18" s="24" customFormat="1" ht="18" customHeight="1">
      <c r="B19" s="1" t="str">
        <f>IF(TRUE,"5040","LI(4,0)")</f>
        <v>5040</v>
      </c>
      <c r="C19" s="58" t="str">
        <f>IF(TRUE,"Damaged Goods","LI(4,1)")</f>
        <v>Damaged Goods</v>
      </c>
      <c r="D19" s="25"/>
      <c r="E19" s="31" t="e">
        <f ca="1">_xll.NSGLABAL($H$3,$B19,E$4,,,,$C$3)</f>
        <v>#NAME?</v>
      </c>
      <c r="F19" s="32" t="e">
        <f ca="1">_xll.NSGLABAL($H$3,$B19,F$4,,,,$C$3)</f>
        <v>#NAME?</v>
      </c>
      <c r="G19" s="32" t="e">
        <f ca="1">_xll.NSGLABAL($H$3,$B19,G$4,,,,$C$3)</f>
        <v>#NAME?</v>
      </c>
      <c r="H19" s="32" t="e">
        <f ca="1">_xll.NSGLABAL($H$3,$B19,H$4,,,,$C$3)</f>
        <v>#NAME?</v>
      </c>
      <c r="I19" s="32" t="e">
        <f ca="1">_xll.NSGLABAL($H$3,$B19,I$4,,,,$C$3)</f>
        <v>#NAME?</v>
      </c>
      <c r="J19" s="32" t="e">
        <f ca="1">_xll.NSGLABAL($H$3,$B19,J$4,,,,$C$3)</f>
        <v>#NAME?</v>
      </c>
      <c r="K19" s="32" t="e">
        <f ca="1">_xll.NSGLABAL($H$3,$B19,K$4,,,,$C$3)</f>
        <v>#NAME?</v>
      </c>
      <c r="L19" s="32" t="e">
        <f ca="1">_xll.NSGLABAL($H$3,$B19,L$4,,,,$C$3)</f>
        <v>#NAME?</v>
      </c>
      <c r="M19" s="32" t="e">
        <f ca="1">_xll.NSGLABAL($H$3,$B19,M$4,,,,$C$3)</f>
        <v>#NAME?</v>
      </c>
      <c r="N19" s="32" t="e">
        <f ca="1">_xll.NSGLABAL($H$3,$B19,N$4,,,,$C$3)</f>
        <v>#NAME?</v>
      </c>
      <c r="O19" s="32" t="e">
        <f ca="1">_xll.NSGLABAL($H$3,$B19,O$4,,,,$C$3)</f>
        <v>#NAME?</v>
      </c>
      <c r="P19" s="34" t="e">
        <f ca="1">_xll.NSGLABAL($H$3,$B19,P$4,,,,$C$3)</f>
        <v>#NAME?</v>
      </c>
      <c r="Q19" s="29"/>
      <c r="R19" s="35" t="e">
        <f t="shared" ca="1" si="4"/>
        <v>#NAME?</v>
      </c>
    </row>
    <row r="20" spans="2:18" s="24" customFormat="1" ht="18" customHeight="1">
      <c r="B20" s="1" t="str">
        <f>IF(TRUE,"5080","LI(5,0)")</f>
        <v>5080</v>
      </c>
      <c r="C20" s="58" t="str">
        <f>IF(TRUE,"Inventory Write Offs","LI(5,1)")</f>
        <v>Inventory Write Offs</v>
      </c>
      <c r="D20" s="25"/>
      <c r="E20" s="31" t="e">
        <f ca="1">_xll.NSGLABAL($H$3,$B20,E$4,,,,$C$3)</f>
        <v>#NAME?</v>
      </c>
      <c r="F20" s="32" t="e">
        <f ca="1">_xll.NSGLABAL($H$3,$B20,F$4,,,,$C$3)</f>
        <v>#NAME?</v>
      </c>
      <c r="G20" s="32" t="e">
        <f ca="1">_xll.NSGLABAL($H$3,$B20,G$4,,,,$C$3)</f>
        <v>#NAME?</v>
      </c>
      <c r="H20" s="32" t="e">
        <f ca="1">_xll.NSGLABAL($H$3,$B20,H$4,,,,$C$3)</f>
        <v>#NAME?</v>
      </c>
      <c r="I20" s="32" t="e">
        <f ca="1">_xll.NSGLABAL($H$3,$B20,I$4,,,,$C$3)</f>
        <v>#NAME?</v>
      </c>
      <c r="J20" s="32" t="e">
        <f ca="1">_xll.NSGLABAL($H$3,$B20,J$4,,,,$C$3)</f>
        <v>#NAME?</v>
      </c>
      <c r="K20" s="32" t="e">
        <f ca="1">_xll.NSGLABAL($H$3,$B20,K$4,,,,$C$3)</f>
        <v>#NAME?</v>
      </c>
      <c r="L20" s="32" t="e">
        <f ca="1">_xll.NSGLABAL($H$3,$B20,L$4,,,,$C$3)</f>
        <v>#NAME?</v>
      </c>
      <c r="M20" s="32" t="e">
        <f ca="1">_xll.NSGLABAL($H$3,$B20,M$4,,,,$C$3)</f>
        <v>#NAME?</v>
      </c>
      <c r="N20" s="32" t="e">
        <f ca="1">_xll.NSGLABAL($H$3,$B20,N$4,,,,$C$3)</f>
        <v>#NAME?</v>
      </c>
      <c r="O20" s="32" t="e">
        <f ca="1">_xll.NSGLABAL($H$3,$B20,O$4,,,,$C$3)</f>
        <v>#NAME?</v>
      </c>
      <c r="P20" s="34" t="e">
        <f ca="1">_xll.NSGLABAL($H$3,$B20,P$4,,,,$C$3)</f>
        <v>#NAME?</v>
      </c>
      <c r="Q20" s="29"/>
      <c r="R20" s="35" t="e">
        <f t="shared" ca="1" si="4"/>
        <v>#NAME?</v>
      </c>
    </row>
    <row r="21" spans="2:18" s="24" customFormat="1" ht="18" hidden="1" customHeight="1">
      <c r="B21" s="1" t="str">
        <f>IF(TRUE,"5085","LI(6,0)")</f>
        <v>5085</v>
      </c>
      <c r="C21" s="58" t="str">
        <f>IF(TRUE,"Customer Return Variance","LI(6,1)")</f>
        <v>Customer Return Variance</v>
      </c>
      <c r="D21" s="25"/>
      <c r="E21" s="31" t="e">
        <f ca="1">_xll.NSGLABAL($H$3,$B21,E$4,,,,$C$3)</f>
        <v>#NAME?</v>
      </c>
      <c r="F21" s="32" t="e">
        <f ca="1">_xll.NSGLABAL($H$3,$B21,F$4,,,,$C$3)</f>
        <v>#NAME?</v>
      </c>
      <c r="G21" s="32" t="e">
        <f ca="1">_xll.NSGLABAL($H$3,$B21,G$4,,,,$C$3)</f>
        <v>#NAME?</v>
      </c>
      <c r="H21" s="32" t="e">
        <f ca="1">_xll.NSGLABAL($H$3,$B21,H$4,,,,$C$3)</f>
        <v>#NAME?</v>
      </c>
      <c r="I21" s="32" t="e">
        <f ca="1">_xll.NSGLABAL($H$3,$B21,I$4,,,,$C$3)</f>
        <v>#NAME?</v>
      </c>
      <c r="J21" s="32" t="e">
        <f ca="1">_xll.NSGLABAL($H$3,$B21,J$4,,,,$C$3)</f>
        <v>#NAME?</v>
      </c>
      <c r="K21" s="32" t="e">
        <f ca="1">_xll.NSGLABAL($H$3,$B21,K$4,,,,$C$3)</f>
        <v>#NAME?</v>
      </c>
      <c r="L21" s="32" t="e">
        <f ca="1">_xll.NSGLABAL($H$3,$B21,L$4,,,,$C$3)</f>
        <v>#NAME?</v>
      </c>
      <c r="M21" s="32" t="e">
        <f ca="1">_xll.NSGLABAL($H$3,$B21,M$4,,,,$C$3)</f>
        <v>#NAME?</v>
      </c>
      <c r="N21" s="32" t="e">
        <f ca="1">_xll.NSGLABAL($H$3,$B21,N$4,,,,$C$3)</f>
        <v>#NAME?</v>
      </c>
      <c r="O21" s="32" t="e">
        <f ca="1">_xll.NSGLABAL($H$3,$B21,O$4,,,,$C$3)</f>
        <v>#NAME?</v>
      </c>
      <c r="P21" s="34" t="e">
        <f ca="1">_xll.NSGLABAL($H$3,$B21,P$4,,,,$C$3)</f>
        <v>#NAME?</v>
      </c>
      <c r="Q21" s="29"/>
      <c r="R21" s="35" t="e">
        <f t="shared" ca="1" si="4"/>
        <v>#NAME?</v>
      </c>
    </row>
    <row r="22" spans="2:18" s="24" customFormat="1" ht="18" hidden="1" customHeight="1">
      <c r="B22" s="1" t="str">
        <f>IF(TRUE,"5086","LI(7,0)")</f>
        <v>5086</v>
      </c>
      <c r="C22" s="58" t="str">
        <f>IF(TRUE,"Vendor Return Variance","LI(7,1)")</f>
        <v>Vendor Return Variance</v>
      </c>
      <c r="D22" s="25"/>
      <c r="E22" s="31" t="e">
        <f ca="1">_xll.NSGLABAL($H$3,$B22,E$4,,,,$C$3)</f>
        <v>#NAME?</v>
      </c>
      <c r="F22" s="32" t="e">
        <f ca="1">_xll.NSGLABAL($H$3,$B22,F$4,,,,$C$3)</f>
        <v>#NAME?</v>
      </c>
      <c r="G22" s="32" t="e">
        <f ca="1">_xll.NSGLABAL($H$3,$B22,G$4,,,,$C$3)</f>
        <v>#NAME?</v>
      </c>
      <c r="H22" s="32" t="e">
        <f ca="1">_xll.NSGLABAL($H$3,$B22,H$4,,,,$C$3)</f>
        <v>#NAME?</v>
      </c>
      <c r="I22" s="32" t="e">
        <f ca="1">_xll.NSGLABAL($H$3,$B22,I$4,,,,$C$3)</f>
        <v>#NAME?</v>
      </c>
      <c r="J22" s="32" t="e">
        <f ca="1">_xll.NSGLABAL($H$3,$B22,J$4,,,,$C$3)</f>
        <v>#NAME?</v>
      </c>
      <c r="K22" s="32" t="e">
        <f ca="1">_xll.NSGLABAL($H$3,$B22,K$4,,,,$C$3)</f>
        <v>#NAME?</v>
      </c>
      <c r="L22" s="32" t="e">
        <f ca="1">_xll.NSGLABAL($H$3,$B22,L$4,,,,$C$3)</f>
        <v>#NAME?</v>
      </c>
      <c r="M22" s="32" t="e">
        <f ca="1">_xll.NSGLABAL($H$3,$B22,M$4,,,,$C$3)</f>
        <v>#NAME?</v>
      </c>
      <c r="N22" s="32" t="e">
        <f ca="1">_xll.NSGLABAL($H$3,$B22,N$4,,,,$C$3)</f>
        <v>#NAME?</v>
      </c>
      <c r="O22" s="32" t="e">
        <f ca="1">_xll.NSGLABAL($H$3,$B22,O$4,,,,$C$3)</f>
        <v>#NAME?</v>
      </c>
      <c r="P22" s="34" t="e">
        <f ca="1">_xll.NSGLABAL($H$3,$B22,P$4,,,,$C$3)</f>
        <v>#NAME?</v>
      </c>
      <c r="Q22" s="29"/>
      <c r="R22" s="35" t="e">
        <f t="shared" ca="1" si="4"/>
        <v>#NAME?</v>
      </c>
    </row>
    <row r="23" spans="2:18" s="24" customFormat="1" ht="18" customHeight="1">
      <c r="B23" s="1" t="str">
        <f>IF(TRUE,"5090","LI(8,0)")</f>
        <v>5090</v>
      </c>
      <c r="C23" s="58" t="str">
        <f>IF(TRUE,"Inventory Variance","LI(8,1)")</f>
        <v>Inventory Variance</v>
      </c>
      <c r="D23" s="25"/>
      <c r="E23" s="31" t="e">
        <f ca="1">_xll.NSGLABAL($H$3,$B23,E$4,,,,$C$3)</f>
        <v>#NAME?</v>
      </c>
      <c r="F23" s="32" t="e">
        <f ca="1">_xll.NSGLABAL($H$3,$B23,F$4,,,,$C$3)</f>
        <v>#NAME?</v>
      </c>
      <c r="G23" s="32" t="e">
        <f ca="1">_xll.NSGLABAL($H$3,$B23,G$4,,,,$C$3)</f>
        <v>#NAME?</v>
      </c>
      <c r="H23" s="32" t="e">
        <f ca="1">_xll.NSGLABAL($H$3,$B23,H$4,,,,$C$3)</f>
        <v>#NAME?</v>
      </c>
      <c r="I23" s="32" t="e">
        <f ca="1">_xll.NSGLABAL($H$3,$B23,I$4,,,,$C$3)</f>
        <v>#NAME?</v>
      </c>
      <c r="J23" s="32" t="e">
        <f ca="1">_xll.NSGLABAL($H$3,$B23,J$4,,,,$C$3)</f>
        <v>#NAME?</v>
      </c>
      <c r="K23" s="32" t="e">
        <f ca="1">_xll.NSGLABAL($H$3,$B23,K$4,,,,$C$3)</f>
        <v>#NAME?</v>
      </c>
      <c r="L23" s="32" t="e">
        <f ca="1">_xll.NSGLABAL($H$3,$B23,L$4,,,,$C$3)</f>
        <v>#NAME?</v>
      </c>
      <c r="M23" s="32" t="e">
        <f ca="1">_xll.NSGLABAL($H$3,$B23,M$4,,,,$C$3)</f>
        <v>#NAME?</v>
      </c>
      <c r="N23" s="32" t="e">
        <f ca="1">_xll.NSGLABAL($H$3,$B23,N$4,,,,$C$3)</f>
        <v>#NAME?</v>
      </c>
      <c r="O23" s="32" t="e">
        <f ca="1">_xll.NSGLABAL($H$3,$B23,O$4,,,,$C$3)</f>
        <v>#NAME?</v>
      </c>
      <c r="P23" s="34" t="e">
        <f ca="1">_xll.NSGLABAL($H$3,$B23,P$4,,,,$C$3)</f>
        <v>#NAME?</v>
      </c>
      <c r="Q23" s="29"/>
      <c r="R23" s="35" t="e">
        <f t="shared" ca="1" si="4"/>
        <v>#NAME?</v>
      </c>
    </row>
    <row r="24" spans="2:18" s="24" customFormat="1" ht="18" hidden="1" customHeight="1">
      <c r="B24" s="1" t="str">
        <f>IF(TRUE,"5091","LI(9,0)")</f>
        <v>5091</v>
      </c>
      <c r="C24" s="58" t="str">
        <f>IF(TRUE,"Inventory Transfer Price Gain / Loss","LI(9,1)")</f>
        <v>Inventory Transfer Price Gain / Loss</v>
      </c>
      <c r="D24" s="25"/>
      <c r="E24" s="31" t="e">
        <f ca="1">_xll.NSGLABAL($H$3,$B24,E$4,,,,$C$3)</f>
        <v>#NAME?</v>
      </c>
      <c r="F24" s="32" t="e">
        <f ca="1">_xll.NSGLABAL($H$3,$B24,F$4,,,,$C$3)</f>
        <v>#NAME?</v>
      </c>
      <c r="G24" s="32" t="e">
        <f ca="1">_xll.NSGLABAL($H$3,$B24,G$4,,,,$C$3)</f>
        <v>#NAME?</v>
      </c>
      <c r="H24" s="32" t="e">
        <f ca="1">_xll.NSGLABAL($H$3,$B24,H$4,,,,$C$3)</f>
        <v>#NAME?</v>
      </c>
      <c r="I24" s="32" t="e">
        <f ca="1">_xll.NSGLABAL($H$3,$B24,I$4,,,,$C$3)</f>
        <v>#NAME?</v>
      </c>
      <c r="J24" s="32" t="e">
        <f ca="1">_xll.NSGLABAL($H$3,$B24,J$4,,,,$C$3)</f>
        <v>#NAME?</v>
      </c>
      <c r="K24" s="32" t="e">
        <f ca="1">_xll.NSGLABAL($H$3,$B24,K$4,,,,$C$3)</f>
        <v>#NAME?</v>
      </c>
      <c r="L24" s="32" t="e">
        <f ca="1">_xll.NSGLABAL($H$3,$B24,L$4,,,,$C$3)</f>
        <v>#NAME?</v>
      </c>
      <c r="M24" s="32" t="e">
        <f ca="1">_xll.NSGLABAL($H$3,$B24,M$4,,,,$C$3)</f>
        <v>#NAME?</v>
      </c>
      <c r="N24" s="32" t="e">
        <f ca="1">_xll.NSGLABAL($H$3,$B24,N$4,,,,$C$3)</f>
        <v>#NAME?</v>
      </c>
      <c r="O24" s="32" t="e">
        <f ca="1">_xll.NSGLABAL($H$3,$B24,O$4,,,,$C$3)</f>
        <v>#NAME?</v>
      </c>
      <c r="P24" s="34" t="e">
        <f ca="1">_xll.NSGLABAL($H$3,$B24,P$4,,,,$C$3)</f>
        <v>#NAME?</v>
      </c>
      <c r="Q24" s="29"/>
      <c r="R24" s="35" t="e">
        <f t="shared" ca="1" si="4"/>
        <v>#NAME?</v>
      </c>
    </row>
    <row r="25" spans="2:18" s="24" customFormat="1" ht="18" customHeight="1">
      <c r="B25" s="1" t="str">
        <f>IF(TRUE,"5092","LI(10,0)")</f>
        <v>5092</v>
      </c>
      <c r="C25" s="58" t="str">
        <f>IF(TRUE,"Purchase Price Variance","LI(10,1)")</f>
        <v>Purchase Price Variance</v>
      </c>
      <c r="D25" s="25"/>
      <c r="E25" s="31" t="e">
        <f ca="1">_xll.NSGLABAL($H$3,$B25,E$4,,,,$C$3)</f>
        <v>#NAME?</v>
      </c>
      <c r="F25" s="32" t="e">
        <f ca="1">_xll.NSGLABAL($H$3,$B25,F$4,,,,$C$3)</f>
        <v>#NAME?</v>
      </c>
      <c r="G25" s="32" t="e">
        <f ca="1">_xll.NSGLABAL($H$3,$B25,G$4,,,,$C$3)</f>
        <v>#NAME?</v>
      </c>
      <c r="H25" s="32" t="e">
        <f ca="1">_xll.NSGLABAL($H$3,$B25,H$4,,,,$C$3)</f>
        <v>#NAME?</v>
      </c>
      <c r="I25" s="32" t="e">
        <f ca="1">_xll.NSGLABAL($H$3,$B25,I$4,,,,$C$3)</f>
        <v>#NAME?</v>
      </c>
      <c r="J25" s="32" t="e">
        <f ca="1">_xll.NSGLABAL($H$3,$B25,J$4,,,,$C$3)</f>
        <v>#NAME?</v>
      </c>
      <c r="K25" s="32" t="e">
        <f ca="1">_xll.NSGLABAL($H$3,$B25,K$4,,,,$C$3)</f>
        <v>#NAME?</v>
      </c>
      <c r="L25" s="32" t="e">
        <f ca="1">_xll.NSGLABAL($H$3,$B25,L$4,,,,$C$3)</f>
        <v>#NAME?</v>
      </c>
      <c r="M25" s="32" t="e">
        <f ca="1">_xll.NSGLABAL($H$3,$B25,M$4,,,,$C$3)</f>
        <v>#NAME?</v>
      </c>
      <c r="N25" s="32" t="e">
        <f ca="1">_xll.NSGLABAL($H$3,$B25,N$4,,,,$C$3)</f>
        <v>#NAME?</v>
      </c>
      <c r="O25" s="32" t="e">
        <f ca="1">_xll.NSGLABAL($H$3,$B25,O$4,,,,$C$3)</f>
        <v>#NAME?</v>
      </c>
      <c r="P25" s="34" t="e">
        <f ca="1">_xll.NSGLABAL($H$3,$B25,P$4,,,,$C$3)</f>
        <v>#NAME?</v>
      </c>
      <c r="Q25" s="29"/>
      <c r="R25" s="35" t="e">
        <f t="shared" ca="1" si="4"/>
        <v>#NAME?</v>
      </c>
    </row>
    <row r="26" spans="2:18" s="24" customFormat="1" ht="18" customHeight="1">
      <c r="B26" s="1" t="str">
        <f>IF(TRUE,"5093","LI(11,0)")</f>
        <v>5093</v>
      </c>
      <c r="C26" s="58" t="str">
        <f>IF(TRUE,"Build Price Variance","LI(11,1)")</f>
        <v>Build Price Variance</v>
      </c>
      <c r="D26" s="25"/>
      <c r="E26" s="31" t="e">
        <f ca="1">_xll.NSGLABAL($H$3,$B26,E$4,,,,$C$3)</f>
        <v>#NAME?</v>
      </c>
      <c r="F26" s="32" t="e">
        <f ca="1">_xll.NSGLABAL($H$3,$B26,F$4,,,,$C$3)</f>
        <v>#NAME?</v>
      </c>
      <c r="G26" s="32" t="e">
        <f ca="1">_xll.NSGLABAL($H$3,$B26,G$4,,,,$C$3)</f>
        <v>#NAME?</v>
      </c>
      <c r="H26" s="32" t="e">
        <f ca="1">_xll.NSGLABAL($H$3,$B26,H$4,,,,$C$3)</f>
        <v>#NAME?</v>
      </c>
      <c r="I26" s="32" t="e">
        <f ca="1">_xll.NSGLABAL($H$3,$B26,I$4,,,,$C$3)</f>
        <v>#NAME?</v>
      </c>
      <c r="J26" s="32" t="e">
        <f ca="1">_xll.NSGLABAL($H$3,$B26,J$4,,,,$C$3)</f>
        <v>#NAME?</v>
      </c>
      <c r="K26" s="32" t="e">
        <f ca="1">_xll.NSGLABAL($H$3,$B26,K$4,,,,$C$3)</f>
        <v>#NAME?</v>
      </c>
      <c r="L26" s="32" t="e">
        <f ca="1">_xll.NSGLABAL($H$3,$B26,L$4,,,,$C$3)</f>
        <v>#NAME?</v>
      </c>
      <c r="M26" s="32" t="e">
        <f ca="1">_xll.NSGLABAL($H$3,$B26,M$4,,,,$C$3)</f>
        <v>#NAME?</v>
      </c>
      <c r="N26" s="32" t="e">
        <f ca="1">_xll.NSGLABAL($H$3,$B26,N$4,,,,$C$3)</f>
        <v>#NAME?</v>
      </c>
      <c r="O26" s="32" t="e">
        <f ca="1">_xll.NSGLABAL($H$3,$B26,O$4,,,,$C$3)</f>
        <v>#NAME?</v>
      </c>
      <c r="P26" s="34" t="e">
        <f ca="1">_xll.NSGLABAL($H$3,$B26,P$4,,,,$C$3)</f>
        <v>#NAME?</v>
      </c>
      <c r="Q26" s="29"/>
      <c r="R26" s="35" t="e">
        <f t="shared" ca="1" si="4"/>
        <v>#NAME?</v>
      </c>
    </row>
    <row r="27" spans="2:18" s="24" customFormat="1" ht="18" customHeight="1">
      <c r="B27" s="1" t="str">
        <f>IF(TRUE,"5094","LI(12,0)")</f>
        <v>5094</v>
      </c>
      <c r="C27" s="58" t="str">
        <f>IF(TRUE,"Build Quantity Variance","LI(12,1)")</f>
        <v>Build Quantity Variance</v>
      </c>
      <c r="D27" s="25"/>
      <c r="E27" s="31" t="e">
        <f ca="1">_xll.NSGLABAL($H$3,$B27,E$4,,,,$C$3)</f>
        <v>#NAME?</v>
      </c>
      <c r="F27" s="32" t="e">
        <f ca="1">_xll.NSGLABAL($H$3,$B27,F$4,,,,$C$3)</f>
        <v>#NAME?</v>
      </c>
      <c r="G27" s="32" t="e">
        <f ca="1">_xll.NSGLABAL($H$3,$B27,G$4,,,,$C$3)</f>
        <v>#NAME?</v>
      </c>
      <c r="H27" s="32" t="e">
        <f ca="1">_xll.NSGLABAL($H$3,$B27,H$4,,,,$C$3)</f>
        <v>#NAME?</v>
      </c>
      <c r="I27" s="32" t="e">
        <f ca="1">_xll.NSGLABAL($H$3,$B27,I$4,,,,$C$3)</f>
        <v>#NAME?</v>
      </c>
      <c r="J27" s="32" t="e">
        <f ca="1">_xll.NSGLABAL($H$3,$B27,J$4,,,,$C$3)</f>
        <v>#NAME?</v>
      </c>
      <c r="K27" s="32" t="e">
        <f ca="1">_xll.NSGLABAL($H$3,$B27,K$4,,,,$C$3)</f>
        <v>#NAME?</v>
      </c>
      <c r="L27" s="32" t="e">
        <f ca="1">_xll.NSGLABAL($H$3,$B27,L$4,,,,$C$3)</f>
        <v>#NAME?</v>
      </c>
      <c r="M27" s="32" t="e">
        <f ca="1">_xll.NSGLABAL($H$3,$B27,M$4,,,,$C$3)</f>
        <v>#NAME?</v>
      </c>
      <c r="N27" s="32" t="e">
        <f ca="1">_xll.NSGLABAL($H$3,$B27,N$4,,,,$C$3)</f>
        <v>#NAME?</v>
      </c>
      <c r="O27" s="32" t="e">
        <f ca="1">_xll.NSGLABAL($H$3,$B27,O$4,,,,$C$3)</f>
        <v>#NAME?</v>
      </c>
      <c r="P27" s="34" t="e">
        <f ca="1">_xll.NSGLABAL($H$3,$B27,P$4,,,,$C$3)</f>
        <v>#NAME?</v>
      </c>
      <c r="Q27" s="29"/>
      <c r="R27" s="35" t="e">
        <f t="shared" ca="1" si="4"/>
        <v>#NAME?</v>
      </c>
    </row>
    <row r="28" spans="2:18" s="24" customFormat="1" ht="18" hidden="1" customHeight="1">
      <c r="B28" s="1" t="str">
        <f>IF(TRUE,"5095","LI(13,0)")</f>
        <v>5095</v>
      </c>
      <c r="C28" s="58" t="str">
        <f>IF(TRUE,"Bill Quantity Variance","LI(13,1)")</f>
        <v>Bill Quantity Variance</v>
      </c>
      <c r="D28" s="25"/>
      <c r="E28" s="31" t="e">
        <f ca="1">_xll.NSGLABAL($H$3,$B28,E$4,,,,$C$3)</f>
        <v>#NAME?</v>
      </c>
      <c r="F28" s="32" t="e">
        <f ca="1">_xll.NSGLABAL($H$3,$B28,F$4,,,,$C$3)</f>
        <v>#NAME?</v>
      </c>
      <c r="G28" s="32" t="e">
        <f ca="1">_xll.NSGLABAL($H$3,$B28,G$4,,,,$C$3)</f>
        <v>#NAME?</v>
      </c>
      <c r="H28" s="32" t="e">
        <f ca="1">_xll.NSGLABAL($H$3,$B28,H$4,,,,$C$3)</f>
        <v>#NAME?</v>
      </c>
      <c r="I28" s="32" t="e">
        <f ca="1">_xll.NSGLABAL($H$3,$B28,I$4,,,,$C$3)</f>
        <v>#NAME?</v>
      </c>
      <c r="J28" s="32" t="e">
        <f ca="1">_xll.NSGLABAL($H$3,$B28,J$4,,,,$C$3)</f>
        <v>#NAME?</v>
      </c>
      <c r="K28" s="32" t="e">
        <f ca="1">_xll.NSGLABAL($H$3,$B28,K$4,,,,$C$3)</f>
        <v>#NAME?</v>
      </c>
      <c r="L28" s="32" t="e">
        <f ca="1">_xll.NSGLABAL($H$3,$B28,L$4,,,,$C$3)</f>
        <v>#NAME?</v>
      </c>
      <c r="M28" s="32" t="e">
        <f ca="1">_xll.NSGLABAL($H$3,$B28,M$4,,,,$C$3)</f>
        <v>#NAME?</v>
      </c>
      <c r="N28" s="32" t="e">
        <f ca="1">_xll.NSGLABAL($H$3,$B28,N$4,,,,$C$3)</f>
        <v>#NAME?</v>
      </c>
      <c r="O28" s="32" t="e">
        <f ca="1">_xll.NSGLABAL($H$3,$B28,O$4,,,,$C$3)</f>
        <v>#NAME?</v>
      </c>
      <c r="P28" s="34" t="e">
        <f ca="1">_xll.NSGLABAL($H$3,$B28,P$4,,,,$C$3)</f>
        <v>#NAME?</v>
      </c>
      <c r="Q28" s="29"/>
      <c r="R28" s="35" t="e">
        <f t="shared" ca="1" si="4"/>
        <v>#NAME?</v>
      </c>
    </row>
    <row r="29" spans="2:18" s="24" customFormat="1" ht="18" hidden="1" customHeight="1">
      <c r="B29" s="1" t="str">
        <f>IF(TRUE,"5096","LI(14,0)")</f>
        <v>5096</v>
      </c>
      <c r="C29" s="58" t="str">
        <f>IF(TRUE,"Bill Price Variance","LI(14,1)")</f>
        <v>Bill Price Variance</v>
      </c>
      <c r="D29" s="25"/>
      <c r="E29" s="31" t="e">
        <f ca="1">_xll.NSGLABAL($H$3,$B29,E$4,,,,$C$3)</f>
        <v>#NAME?</v>
      </c>
      <c r="F29" s="32" t="e">
        <f ca="1">_xll.NSGLABAL($H$3,$B29,F$4,,,,$C$3)</f>
        <v>#NAME?</v>
      </c>
      <c r="G29" s="32" t="e">
        <f ca="1">_xll.NSGLABAL($H$3,$B29,G$4,,,,$C$3)</f>
        <v>#NAME?</v>
      </c>
      <c r="H29" s="32" t="e">
        <f ca="1">_xll.NSGLABAL($H$3,$B29,H$4,,,,$C$3)</f>
        <v>#NAME?</v>
      </c>
      <c r="I29" s="32" t="e">
        <f ca="1">_xll.NSGLABAL($H$3,$B29,I$4,,,,$C$3)</f>
        <v>#NAME?</v>
      </c>
      <c r="J29" s="32" t="e">
        <f ca="1">_xll.NSGLABAL($H$3,$B29,J$4,,,,$C$3)</f>
        <v>#NAME?</v>
      </c>
      <c r="K29" s="32" t="e">
        <f ca="1">_xll.NSGLABAL($H$3,$B29,K$4,,,,$C$3)</f>
        <v>#NAME?</v>
      </c>
      <c r="L29" s="32" t="e">
        <f ca="1">_xll.NSGLABAL($H$3,$B29,L$4,,,,$C$3)</f>
        <v>#NAME?</v>
      </c>
      <c r="M29" s="32" t="e">
        <f ca="1">_xll.NSGLABAL($H$3,$B29,M$4,,,,$C$3)</f>
        <v>#NAME?</v>
      </c>
      <c r="N29" s="32" t="e">
        <f ca="1">_xll.NSGLABAL($H$3,$B29,N$4,,,,$C$3)</f>
        <v>#NAME?</v>
      </c>
      <c r="O29" s="32" t="e">
        <f ca="1">_xll.NSGLABAL($H$3,$B29,O$4,,,,$C$3)</f>
        <v>#NAME?</v>
      </c>
      <c r="P29" s="34" t="e">
        <f ca="1">_xll.NSGLABAL($H$3,$B29,P$4,,,,$C$3)</f>
        <v>#NAME?</v>
      </c>
      <c r="Q29" s="29"/>
      <c r="R29" s="35" t="e">
        <f t="shared" ca="1" si="4"/>
        <v>#NAME?</v>
      </c>
    </row>
    <row r="30" spans="2:18" s="24" customFormat="1" ht="18" hidden="1" customHeight="1">
      <c r="B30" s="1" t="str">
        <f>IF(TRUE,"5097","LI(15,0)")</f>
        <v>5097</v>
      </c>
      <c r="C30" s="58" t="str">
        <f>IF(TRUE,"Bill Exchange Rate Variance","LI(15,1)")</f>
        <v>Bill Exchange Rate Variance</v>
      </c>
      <c r="D30" s="25"/>
      <c r="E30" s="31" t="e">
        <f ca="1">_xll.NSGLABAL($H$3,$B30,E$4,,,,$C$3)</f>
        <v>#NAME?</v>
      </c>
      <c r="F30" s="32" t="e">
        <f ca="1">_xll.NSGLABAL($H$3,$B30,F$4,,,,$C$3)</f>
        <v>#NAME?</v>
      </c>
      <c r="G30" s="32" t="e">
        <f ca="1">_xll.NSGLABAL($H$3,$B30,G$4,,,,$C$3)</f>
        <v>#NAME?</v>
      </c>
      <c r="H30" s="32" t="e">
        <f ca="1">_xll.NSGLABAL($H$3,$B30,H$4,,,,$C$3)</f>
        <v>#NAME?</v>
      </c>
      <c r="I30" s="32" t="e">
        <f ca="1">_xll.NSGLABAL($H$3,$B30,I$4,,,,$C$3)</f>
        <v>#NAME?</v>
      </c>
      <c r="J30" s="32" t="e">
        <f ca="1">_xll.NSGLABAL($H$3,$B30,J$4,,,,$C$3)</f>
        <v>#NAME?</v>
      </c>
      <c r="K30" s="32" t="e">
        <f ca="1">_xll.NSGLABAL($H$3,$B30,K$4,,,,$C$3)</f>
        <v>#NAME?</v>
      </c>
      <c r="L30" s="32" t="e">
        <f ca="1">_xll.NSGLABAL($H$3,$B30,L$4,,,,$C$3)</f>
        <v>#NAME?</v>
      </c>
      <c r="M30" s="32" t="e">
        <f ca="1">_xll.NSGLABAL($H$3,$B30,M$4,,,,$C$3)</f>
        <v>#NAME?</v>
      </c>
      <c r="N30" s="32" t="e">
        <f ca="1">_xll.NSGLABAL($H$3,$B30,N$4,,,,$C$3)</f>
        <v>#NAME?</v>
      </c>
      <c r="O30" s="32" t="e">
        <f ca="1">_xll.NSGLABAL($H$3,$B30,O$4,,,,$C$3)</f>
        <v>#NAME?</v>
      </c>
      <c r="P30" s="34" t="e">
        <f ca="1">_xll.NSGLABAL($H$3,$B30,P$4,,,,$C$3)</f>
        <v>#NAME?</v>
      </c>
      <c r="Q30" s="29"/>
      <c r="R30" s="35" t="e">
        <f t="shared" ca="1" si="4"/>
        <v>#NAME?</v>
      </c>
    </row>
    <row r="31" spans="2:18" s="24" customFormat="1" ht="18" hidden="1" customHeight="1">
      <c r="B31" s="1" t="str">
        <f>IF(TRUE,"5098","LI(16,0)")</f>
        <v>5098</v>
      </c>
      <c r="C31" s="58" t="str">
        <f>IF(TRUE,"Unbuild Variance","LI(16,1)")</f>
        <v>Unbuild Variance</v>
      </c>
      <c r="D31" s="25"/>
      <c r="E31" s="31" t="e">
        <f ca="1">_xll.NSGLABAL($H$3,$B31,E$4,,,,$C$3)</f>
        <v>#NAME?</v>
      </c>
      <c r="F31" s="32" t="e">
        <f ca="1">_xll.NSGLABAL($H$3,$B31,F$4,,,,$C$3)</f>
        <v>#NAME?</v>
      </c>
      <c r="G31" s="32" t="e">
        <f ca="1">_xll.NSGLABAL($H$3,$B31,G$4,,,,$C$3)</f>
        <v>#NAME?</v>
      </c>
      <c r="H31" s="32" t="e">
        <f ca="1">_xll.NSGLABAL($H$3,$B31,H$4,,,,$C$3)</f>
        <v>#NAME?</v>
      </c>
      <c r="I31" s="32" t="e">
        <f ca="1">_xll.NSGLABAL($H$3,$B31,I$4,,,,$C$3)</f>
        <v>#NAME?</v>
      </c>
      <c r="J31" s="32" t="e">
        <f ca="1">_xll.NSGLABAL($H$3,$B31,J$4,,,,$C$3)</f>
        <v>#NAME?</v>
      </c>
      <c r="K31" s="32" t="e">
        <f ca="1">_xll.NSGLABAL($H$3,$B31,K$4,,,,$C$3)</f>
        <v>#NAME?</v>
      </c>
      <c r="L31" s="32" t="e">
        <f ca="1">_xll.NSGLABAL($H$3,$B31,L$4,,,,$C$3)</f>
        <v>#NAME?</v>
      </c>
      <c r="M31" s="32" t="e">
        <f ca="1">_xll.NSGLABAL($H$3,$B31,M$4,,,,$C$3)</f>
        <v>#NAME?</v>
      </c>
      <c r="N31" s="32" t="e">
        <f ca="1">_xll.NSGLABAL($H$3,$B31,N$4,,,,$C$3)</f>
        <v>#NAME?</v>
      </c>
      <c r="O31" s="32" t="e">
        <f ca="1">_xll.NSGLABAL($H$3,$B31,O$4,,,,$C$3)</f>
        <v>#NAME?</v>
      </c>
      <c r="P31" s="34" t="e">
        <f ca="1">_xll.NSGLABAL($H$3,$B31,P$4,,,,$C$3)</f>
        <v>#NAME?</v>
      </c>
      <c r="Q31" s="29"/>
      <c r="R31" s="35" t="e">
        <f t="shared" ca="1" si="4"/>
        <v>#NAME?</v>
      </c>
    </row>
    <row r="32" spans="2:18" s="24" customFormat="1" ht="18" customHeight="1">
      <c r="B32" s="1" t="str">
        <f>IF(TRUE,"5100","LI(17,0)")</f>
        <v>5100</v>
      </c>
      <c r="C32" s="58" t="str">
        <f>IF(TRUE,"Mfg WIP","LI(17,1)")</f>
        <v>Mfg WIP</v>
      </c>
      <c r="D32" s="25"/>
      <c r="E32" s="31" t="e">
        <f ca="1">_xll.NSGLABAL($H$3,$B32,E$4,,,,$C$3)</f>
        <v>#NAME?</v>
      </c>
      <c r="F32" s="32" t="e">
        <f ca="1">_xll.NSGLABAL($H$3,$B32,F$4,,,,$C$3)</f>
        <v>#NAME?</v>
      </c>
      <c r="G32" s="32" t="e">
        <f ca="1">_xll.NSGLABAL($H$3,$B32,G$4,,,,$C$3)</f>
        <v>#NAME?</v>
      </c>
      <c r="H32" s="32" t="e">
        <f ca="1">_xll.NSGLABAL($H$3,$B32,H$4,,,,$C$3)</f>
        <v>#NAME?</v>
      </c>
      <c r="I32" s="32" t="e">
        <f ca="1">_xll.NSGLABAL($H$3,$B32,I$4,,,,$C$3)</f>
        <v>#NAME?</v>
      </c>
      <c r="J32" s="32" t="e">
        <f ca="1">_xll.NSGLABAL($H$3,$B32,J$4,,,,$C$3)</f>
        <v>#NAME?</v>
      </c>
      <c r="K32" s="32" t="e">
        <f ca="1">_xll.NSGLABAL($H$3,$B32,K$4,,,,$C$3)</f>
        <v>#NAME?</v>
      </c>
      <c r="L32" s="32" t="e">
        <f ca="1">_xll.NSGLABAL($H$3,$B32,L$4,,,,$C$3)</f>
        <v>#NAME?</v>
      </c>
      <c r="M32" s="32" t="e">
        <f ca="1">_xll.NSGLABAL($H$3,$B32,M$4,,,,$C$3)</f>
        <v>#NAME?</v>
      </c>
      <c r="N32" s="32" t="e">
        <f ca="1">_xll.NSGLABAL($H$3,$B32,N$4,,,,$C$3)</f>
        <v>#NAME?</v>
      </c>
      <c r="O32" s="32" t="e">
        <f ca="1">_xll.NSGLABAL($H$3,$B32,O$4,,,,$C$3)</f>
        <v>#NAME?</v>
      </c>
      <c r="P32" s="34" t="e">
        <f ca="1">_xll.NSGLABAL($H$3,$B32,P$4,,,,$C$3)</f>
        <v>#NAME?</v>
      </c>
      <c r="Q32" s="29"/>
      <c r="R32" s="35" t="e">
        <f t="shared" ca="1" si="4"/>
        <v>#NAME?</v>
      </c>
    </row>
    <row r="33" spans="2:18" s="24" customFormat="1" ht="18" customHeight="1">
      <c r="B33" s="1" t="str">
        <f>IF(TRUE,"5101","LI(18,0)")</f>
        <v>5101</v>
      </c>
      <c r="C33" s="58" t="str">
        <f>IF(TRUE,"Mfg Scrap","LI(18,1)")</f>
        <v>Mfg Scrap</v>
      </c>
      <c r="D33" s="25"/>
      <c r="E33" s="31" t="e">
        <f ca="1">_xll.NSGLABAL($H$3,$B33,E$4,,,,$C$3)</f>
        <v>#NAME?</v>
      </c>
      <c r="F33" s="32" t="e">
        <f ca="1">_xll.NSGLABAL($H$3,$B33,F$4,,,,$C$3)</f>
        <v>#NAME?</v>
      </c>
      <c r="G33" s="32" t="e">
        <f ca="1">_xll.NSGLABAL($H$3,$B33,G$4,,,,$C$3)</f>
        <v>#NAME?</v>
      </c>
      <c r="H33" s="32" t="e">
        <f ca="1">_xll.NSGLABAL($H$3,$B33,H$4,,,,$C$3)</f>
        <v>#NAME?</v>
      </c>
      <c r="I33" s="32" t="e">
        <f ca="1">_xll.NSGLABAL($H$3,$B33,I$4,,,,$C$3)</f>
        <v>#NAME?</v>
      </c>
      <c r="J33" s="32" t="e">
        <f ca="1">_xll.NSGLABAL($H$3,$B33,J$4,,,,$C$3)</f>
        <v>#NAME?</v>
      </c>
      <c r="K33" s="32" t="e">
        <f ca="1">_xll.NSGLABAL($H$3,$B33,K$4,,,,$C$3)</f>
        <v>#NAME?</v>
      </c>
      <c r="L33" s="32" t="e">
        <f ca="1">_xll.NSGLABAL($H$3,$B33,L$4,,,,$C$3)</f>
        <v>#NAME?</v>
      </c>
      <c r="M33" s="32" t="e">
        <f ca="1">_xll.NSGLABAL($H$3,$B33,M$4,,,,$C$3)</f>
        <v>#NAME?</v>
      </c>
      <c r="N33" s="32" t="e">
        <f ca="1">_xll.NSGLABAL($H$3,$B33,N$4,,,,$C$3)</f>
        <v>#NAME?</v>
      </c>
      <c r="O33" s="32" t="e">
        <f ca="1">_xll.NSGLABAL($H$3,$B33,O$4,,,,$C$3)</f>
        <v>#NAME?</v>
      </c>
      <c r="P33" s="34" t="e">
        <f ca="1">_xll.NSGLABAL($H$3,$B33,P$4,,,,$C$3)</f>
        <v>#NAME?</v>
      </c>
      <c r="Q33" s="29"/>
      <c r="R33" s="35" t="e">
        <f t="shared" ca="1" si="4"/>
        <v>#NAME?</v>
      </c>
    </row>
    <row r="34" spans="2:18" s="24" customFormat="1" ht="18" customHeight="1">
      <c r="B34" s="1" t="str">
        <f>IF(TRUE,"5102","LI(19,0)")</f>
        <v>5102</v>
      </c>
      <c r="C34" s="58" t="str">
        <f>IF(TRUE,"WIP Variance","LI(19,1)")</f>
        <v>WIP Variance</v>
      </c>
      <c r="D34" s="25"/>
      <c r="E34" s="31" t="e">
        <f ca="1">_xll.NSGLABAL($H$3,$B34,E$4,,,,$C$3)</f>
        <v>#NAME?</v>
      </c>
      <c r="F34" s="32" t="e">
        <f ca="1">_xll.NSGLABAL($H$3,$B34,F$4,,,,$C$3)</f>
        <v>#NAME?</v>
      </c>
      <c r="G34" s="32" t="e">
        <f ca="1">_xll.NSGLABAL($H$3,$B34,G$4,,,,$C$3)</f>
        <v>#NAME?</v>
      </c>
      <c r="H34" s="32" t="e">
        <f ca="1">_xll.NSGLABAL($H$3,$B34,H$4,,,,$C$3)</f>
        <v>#NAME?</v>
      </c>
      <c r="I34" s="32" t="e">
        <f ca="1">_xll.NSGLABAL($H$3,$B34,I$4,,,,$C$3)</f>
        <v>#NAME?</v>
      </c>
      <c r="J34" s="32" t="e">
        <f ca="1">_xll.NSGLABAL($H$3,$B34,J$4,,,,$C$3)</f>
        <v>#NAME?</v>
      </c>
      <c r="K34" s="32" t="e">
        <f ca="1">_xll.NSGLABAL($H$3,$B34,K$4,,,,$C$3)</f>
        <v>#NAME?</v>
      </c>
      <c r="L34" s="32" t="e">
        <f ca="1">_xll.NSGLABAL($H$3,$B34,L$4,,,,$C$3)</f>
        <v>#NAME?</v>
      </c>
      <c r="M34" s="32" t="e">
        <f ca="1">_xll.NSGLABAL($H$3,$B34,M$4,,,,$C$3)</f>
        <v>#NAME?</v>
      </c>
      <c r="N34" s="32" t="e">
        <f ca="1">_xll.NSGLABAL($H$3,$B34,N$4,,,,$C$3)</f>
        <v>#NAME?</v>
      </c>
      <c r="O34" s="32" t="e">
        <f ca="1">_xll.NSGLABAL($H$3,$B34,O$4,,,,$C$3)</f>
        <v>#NAME?</v>
      </c>
      <c r="P34" s="34" t="e">
        <f ca="1">_xll.NSGLABAL($H$3,$B34,P$4,,,,$C$3)</f>
        <v>#NAME?</v>
      </c>
      <c r="Q34" s="29"/>
      <c r="R34" s="35" t="e">
        <f t="shared" ca="1" si="4"/>
        <v>#NAME?</v>
      </c>
    </row>
    <row r="35" spans="2:18" s="24" customFormat="1" ht="18" customHeight="1">
      <c r="B35" s="1" t="str">
        <f>IF(TRUE,"5200","LI(20,0)")</f>
        <v>5200</v>
      </c>
      <c r="C35" s="59" t="str">
        <f>IF(TRUE,"Vendor Rebates","LI(20,1)")</f>
        <v>Vendor Rebates</v>
      </c>
      <c r="D35" s="25"/>
      <c r="E35" s="36" t="e">
        <f ca="1">_xll.NSGLABAL($H$3,$B35,E$4,,,,$C$3)</f>
        <v>#NAME?</v>
      </c>
      <c r="F35" s="37" t="e">
        <f ca="1">_xll.NSGLABAL($H$3,$B35,F$4,,,,$C$3)</f>
        <v>#NAME?</v>
      </c>
      <c r="G35" s="37" t="e">
        <f ca="1">_xll.NSGLABAL($H$3,$B35,G$4,,,,$C$3)</f>
        <v>#NAME?</v>
      </c>
      <c r="H35" s="37" t="e">
        <f ca="1">_xll.NSGLABAL($H$3,$B35,H$4,,,,$C$3)</f>
        <v>#NAME?</v>
      </c>
      <c r="I35" s="37" t="e">
        <f ca="1">_xll.NSGLABAL($H$3,$B35,I$4,,,,$C$3)</f>
        <v>#NAME?</v>
      </c>
      <c r="J35" s="37" t="e">
        <f ca="1">_xll.NSGLABAL($H$3,$B35,J$4,,,,$C$3)</f>
        <v>#NAME?</v>
      </c>
      <c r="K35" s="37" t="e">
        <f ca="1">_xll.NSGLABAL($H$3,$B35,K$4,,,,$C$3)</f>
        <v>#NAME?</v>
      </c>
      <c r="L35" s="37" t="e">
        <f ca="1">_xll.NSGLABAL($H$3,$B35,L$4,,,,$C$3)</f>
        <v>#NAME?</v>
      </c>
      <c r="M35" s="37" t="e">
        <f ca="1">_xll.NSGLABAL($H$3,$B35,M$4,,,,$C$3)</f>
        <v>#NAME?</v>
      </c>
      <c r="N35" s="37" t="e">
        <f ca="1">_xll.NSGLABAL($H$3,$B35,N$4,,,,$C$3)</f>
        <v>#NAME?</v>
      </c>
      <c r="O35" s="37" t="e">
        <f ca="1">_xll.NSGLABAL($H$3,$B35,O$4,,,,$C$3)</f>
        <v>#NAME?</v>
      </c>
      <c r="P35" s="38" t="e">
        <f ca="1">_xll.NSGLABAL($H$3,$B35,P$4,,,,$C$3)</f>
        <v>#NAME?</v>
      </c>
      <c r="Q35" s="29"/>
      <c r="R35" s="39" t="e">
        <f t="shared" ca="1" si="4"/>
        <v>#NAME?</v>
      </c>
    </row>
    <row r="36" spans="2:18" s="32" customFormat="1" ht="8.25" customHeight="1">
      <c r="B36" s="47" t="s">
        <v>28</v>
      </c>
      <c r="C36" s="60"/>
      <c r="D36" s="25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29"/>
      <c r="R36" s="49"/>
    </row>
    <row r="37" spans="2:18" s="42" customFormat="1" ht="24" customHeight="1">
      <c r="B37" s="45" t="s">
        <v>28</v>
      </c>
      <c r="C37" s="71" t="s">
        <v>30</v>
      </c>
      <c r="D37" s="43"/>
      <c r="E37" s="72" t="e">
        <f t="shared" ref="E37:P37" ca="1" si="5">SUM(E15:E35)</f>
        <v>#NAME?</v>
      </c>
      <c r="F37" s="73" t="e">
        <f t="shared" ca="1" si="5"/>
        <v>#NAME?</v>
      </c>
      <c r="G37" s="73" t="e">
        <f t="shared" ca="1" si="5"/>
        <v>#NAME?</v>
      </c>
      <c r="H37" s="73" t="e">
        <f t="shared" ca="1" si="5"/>
        <v>#NAME?</v>
      </c>
      <c r="I37" s="73" t="e">
        <f t="shared" ca="1" si="5"/>
        <v>#NAME?</v>
      </c>
      <c r="J37" s="73" t="e">
        <f t="shared" ca="1" si="5"/>
        <v>#NAME?</v>
      </c>
      <c r="K37" s="73" t="e">
        <f t="shared" ca="1" si="5"/>
        <v>#NAME?</v>
      </c>
      <c r="L37" s="73" t="e">
        <f t="shared" ca="1" si="5"/>
        <v>#NAME?</v>
      </c>
      <c r="M37" s="73" t="e">
        <f t="shared" ca="1" si="5"/>
        <v>#NAME?</v>
      </c>
      <c r="N37" s="73" t="e">
        <f t="shared" ca="1" si="5"/>
        <v>#NAME?</v>
      </c>
      <c r="O37" s="73" t="e">
        <f t="shared" ca="1" si="5"/>
        <v>#NAME?</v>
      </c>
      <c r="P37" s="74" t="e">
        <f t="shared" ca="1" si="5"/>
        <v>#NAME?</v>
      </c>
      <c r="Q37" s="43"/>
      <c r="R37" s="75" t="e">
        <f ca="1">SUM(E37:P37)</f>
        <v>#NAME?</v>
      </c>
    </row>
    <row r="38" spans="2:18" s="32" customFormat="1" ht="8.25" customHeight="1">
      <c r="B38" s="47" t="s">
        <v>28</v>
      </c>
      <c r="C38" s="61"/>
      <c r="D38" s="25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25"/>
      <c r="R38" s="52"/>
    </row>
    <row r="39" spans="2:18" s="42" customFormat="1" ht="24" customHeight="1">
      <c r="B39" s="45" t="s">
        <v>28</v>
      </c>
      <c r="C39" s="71" t="s">
        <v>31</v>
      </c>
      <c r="D39" s="43"/>
      <c r="E39" s="72" t="e">
        <f t="shared" ref="E39:P39" ca="1" si="6">E$13-E$37</f>
        <v>#NAME?</v>
      </c>
      <c r="F39" s="73" t="e">
        <f t="shared" ca="1" si="6"/>
        <v>#NAME?</v>
      </c>
      <c r="G39" s="73" t="e">
        <f t="shared" ca="1" si="6"/>
        <v>#NAME?</v>
      </c>
      <c r="H39" s="73" t="e">
        <f t="shared" ca="1" si="6"/>
        <v>#NAME?</v>
      </c>
      <c r="I39" s="73" t="e">
        <f t="shared" ca="1" si="6"/>
        <v>#NAME?</v>
      </c>
      <c r="J39" s="73" t="e">
        <f t="shared" ca="1" si="6"/>
        <v>#NAME?</v>
      </c>
      <c r="K39" s="73" t="e">
        <f t="shared" ca="1" si="6"/>
        <v>#NAME?</v>
      </c>
      <c r="L39" s="73" t="e">
        <f t="shared" ca="1" si="6"/>
        <v>#NAME?</v>
      </c>
      <c r="M39" s="73" t="e">
        <f t="shared" ca="1" si="6"/>
        <v>#NAME?</v>
      </c>
      <c r="N39" s="73" t="e">
        <f t="shared" ca="1" si="6"/>
        <v>#NAME?</v>
      </c>
      <c r="O39" s="73" t="e">
        <f t="shared" ca="1" si="6"/>
        <v>#NAME?</v>
      </c>
      <c r="P39" s="74" t="e">
        <f t="shared" ca="1" si="6"/>
        <v>#NAME?</v>
      </c>
      <c r="Q39" s="43"/>
      <c r="R39" s="75" t="e">
        <f ca="1">SUM(E39:P39)</f>
        <v>#NAME?</v>
      </c>
    </row>
    <row r="40" spans="2:18" s="32" customFormat="1" ht="8.25" customHeight="1">
      <c r="B40" s="47" t="s">
        <v>28</v>
      </c>
      <c r="C40" s="56"/>
      <c r="D40" s="18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23"/>
      <c r="R40" s="51"/>
    </row>
    <row r="41" spans="2:18" s="24" customFormat="1" ht="16.5" customHeight="1">
      <c r="B41" s="1" t="str">
        <f>IF(TRUE,"6010","LI(0,0)")</f>
        <v>6010</v>
      </c>
      <c r="C41" s="57" t="str">
        <f>IF(TRUE,"Advertising","LI(0,1)")</f>
        <v>Advertising</v>
      </c>
      <c r="D41" s="25"/>
      <c r="E41" s="26" t="e">
        <f ca="1">_xll.NSGLABAL($H$3,$B41,E$4,,,,$C$3)</f>
        <v>#NAME?</v>
      </c>
      <c r="F41" s="27" t="e">
        <f ca="1">_xll.NSGLABAL($H$3,$B41,F$4,,,,$C$3)</f>
        <v>#NAME?</v>
      </c>
      <c r="G41" s="27" t="e">
        <f ca="1">_xll.NSGLABAL($H$3,$B41,G$4,,,,$C$3)</f>
        <v>#NAME?</v>
      </c>
      <c r="H41" s="27" t="e">
        <f ca="1">_xll.NSGLABAL($H$3,$B41,H$4,,,,$C$3)</f>
        <v>#NAME?</v>
      </c>
      <c r="I41" s="27" t="e">
        <f ca="1">_xll.NSGLABAL($H$3,$B41,I$4,,,,$C$3)</f>
        <v>#NAME?</v>
      </c>
      <c r="J41" s="27" t="e">
        <f ca="1">_xll.NSGLABAL($H$3,$B41,J$4,,,,$C$3)</f>
        <v>#NAME?</v>
      </c>
      <c r="K41" s="27" t="e">
        <f ca="1">_xll.NSGLABAL($H$3,$B41,K$4,,,,$C$3)</f>
        <v>#NAME?</v>
      </c>
      <c r="L41" s="27" t="e">
        <f ca="1">_xll.NSGLABAL($H$3,$B41,L$4,,,,$C$3)</f>
        <v>#NAME?</v>
      </c>
      <c r="M41" s="27" t="e">
        <f ca="1">_xll.NSGLABAL($H$3,$B41,M$4,,,,$C$3)</f>
        <v>#NAME?</v>
      </c>
      <c r="N41" s="27" t="e">
        <f ca="1">_xll.NSGLABAL($H$3,$B41,N$4,,,,$C$3)</f>
        <v>#NAME?</v>
      </c>
      <c r="O41" s="27" t="e">
        <f ca="1">_xll.NSGLABAL($H$3,$B41,O$4,,,,$C$3)</f>
        <v>#NAME?</v>
      </c>
      <c r="P41" s="28" t="e">
        <f ca="1">_xll.NSGLABAL($H$3,$B41,P$4,,,,$C$3)</f>
        <v>#NAME?</v>
      </c>
      <c r="Q41" s="29"/>
      <c r="R41" s="30" t="e">
        <f t="shared" ref="R41:R86" ca="1" si="7">SUM(E41:P41)</f>
        <v>#NAME?</v>
      </c>
    </row>
    <row r="42" spans="2:18" s="24" customFormat="1" ht="16.5" hidden="1" customHeight="1">
      <c r="B42" s="1" t="str">
        <f>IF(TRUE,"6015","LI(1,0)")</f>
        <v>6015</v>
      </c>
      <c r="C42" s="58" t="str">
        <f>IF(TRUE,"Amortization Expense","LI(1,1)")</f>
        <v>Amortization Expense</v>
      </c>
      <c r="D42" s="25"/>
      <c r="E42" s="31" t="e">
        <f ca="1">_xll.NSGLABAL($H$3,$B42,E$4,,,,$C$3)</f>
        <v>#NAME?</v>
      </c>
      <c r="F42" s="32" t="e">
        <f ca="1">_xll.NSGLABAL($H$3,$B42,F$4,,,,$C$3)</f>
        <v>#NAME?</v>
      </c>
      <c r="G42" s="32" t="e">
        <f ca="1">_xll.NSGLABAL($H$3,$B42,G$4,,,,$C$3)</f>
        <v>#NAME?</v>
      </c>
      <c r="H42" s="32" t="e">
        <f ca="1">_xll.NSGLABAL($H$3,$B42,H$4,,,,$C$3)</f>
        <v>#NAME?</v>
      </c>
      <c r="I42" s="32" t="e">
        <f ca="1">_xll.NSGLABAL($H$3,$B42,I$4,,,,$C$3)</f>
        <v>#NAME?</v>
      </c>
      <c r="J42" s="32" t="e">
        <f ca="1">_xll.NSGLABAL($H$3,$B42,J$4,,,,$C$3)</f>
        <v>#NAME?</v>
      </c>
      <c r="K42" s="32" t="e">
        <f ca="1">_xll.NSGLABAL($H$3,$B42,K$4,,,,$C$3)</f>
        <v>#NAME?</v>
      </c>
      <c r="L42" s="32" t="e">
        <f ca="1">_xll.NSGLABAL($H$3,$B42,L$4,,,,$C$3)</f>
        <v>#NAME?</v>
      </c>
      <c r="M42" s="32" t="e">
        <f ca="1">_xll.NSGLABAL($H$3,$B42,M$4,,,,$C$3)</f>
        <v>#NAME?</v>
      </c>
      <c r="N42" s="32" t="e">
        <f ca="1">_xll.NSGLABAL($H$3,$B42,N$4,,,,$C$3)</f>
        <v>#NAME?</v>
      </c>
      <c r="O42" s="32" t="e">
        <f ca="1">_xll.NSGLABAL($H$3,$B42,O$4,,,,$C$3)</f>
        <v>#NAME?</v>
      </c>
      <c r="P42" s="34" t="e">
        <f ca="1">_xll.NSGLABAL($H$3,$B42,P$4,,,,$C$3)</f>
        <v>#NAME?</v>
      </c>
      <c r="Q42" s="29"/>
      <c r="R42" s="35" t="e">
        <f t="shared" ca="1" si="7"/>
        <v>#NAME?</v>
      </c>
    </row>
    <row r="43" spans="2:18" s="24" customFormat="1" ht="16.5" customHeight="1">
      <c r="B43" s="1" t="str">
        <f>IF(TRUE,"6017","LI(2,0)")</f>
        <v>6017</v>
      </c>
      <c r="C43" s="58" t="str">
        <f>IF(TRUE,"Duty Expense","LI(2,1)")</f>
        <v>Duty Expense</v>
      </c>
      <c r="D43" s="25"/>
      <c r="E43" s="31" t="e">
        <f ca="1">_xll.NSGLABAL($H$3,$B43,E$4,,,,$C$3)</f>
        <v>#NAME?</v>
      </c>
      <c r="F43" s="32" t="e">
        <f ca="1">_xll.NSGLABAL($H$3,$B43,F$4,,,,$C$3)</f>
        <v>#NAME?</v>
      </c>
      <c r="G43" s="32" t="e">
        <f ca="1">_xll.NSGLABAL($H$3,$B43,G$4,,,,$C$3)</f>
        <v>#NAME?</v>
      </c>
      <c r="H43" s="32" t="e">
        <f ca="1">_xll.NSGLABAL($H$3,$B43,H$4,,,,$C$3)</f>
        <v>#NAME?</v>
      </c>
      <c r="I43" s="32" t="e">
        <f ca="1">_xll.NSGLABAL($H$3,$B43,I$4,,,,$C$3)</f>
        <v>#NAME?</v>
      </c>
      <c r="J43" s="32" t="e">
        <f ca="1">_xll.NSGLABAL($H$3,$B43,J$4,,,,$C$3)</f>
        <v>#NAME?</v>
      </c>
      <c r="K43" s="32" t="e">
        <f ca="1">_xll.NSGLABAL($H$3,$B43,K$4,,,,$C$3)</f>
        <v>#NAME?</v>
      </c>
      <c r="L43" s="32" t="e">
        <f ca="1">_xll.NSGLABAL($H$3,$B43,L$4,,,,$C$3)</f>
        <v>#NAME?</v>
      </c>
      <c r="M43" s="32" t="e">
        <f ca="1">_xll.NSGLABAL($H$3,$B43,M$4,,,,$C$3)</f>
        <v>#NAME?</v>
      </c>
      <c r="N43" s="32" t="e">
        <f ca="1">_xll.NSGLABAL($H$3,$B43,N$4,,,,$C$3)</f>
        <v>#NAME?</v>
      </c>
      <c r="O43" s="32" t="e">
        <f ca="1">_xll.NSGLABAL($H$3,$B43,O$4,,,,$C$3)</f>
        <v>#NAME?</v>
      </c>
      <c r="P43" s="34" t="e">
        <f ca="1">_xll.NSGLABAL($H$3,$B43,P$4,,,,$C$3)</f>
        <v>#NAME?</v>
      </c>
      <c r="Q43" s="29"/>
      <c r="R43" s="35" t="e">
        <f t="shared" ca="1" si="7"/>
        <v>#NAME?</v>
      </c>
    </row>
    <row r="44" spans="2:18" s="24" customFormat="1" ht="16.5" customHeight="1">
      <c r="B44" s="1" t="str">
        <f>IF(TRUE,"6018","LI(3,0)")</f>
        <v>6018</v>
      </c>
      <c r="C44" s="58" t="str">
        <f>IF(TRUE,"Freight Expense","LI(3,1)")</f>
        <v>Freight Expense</v>
      </c>
      <c r="D44" s="25"/>
      <c r="E44" s="31" t="e">
        <f ca="1">_xll.NSGLABAL($H$3,$B44,E$4,,,,$C$3)</f>
        <v>#NAME?</v>
      </c>
      <c r="F44" s="32" t="e">
        <f ca="1">_xll.NSGLABAL($H$3,$B44,F$4,,,,$C$3)</f>
        <v>#NAME?</v>
      </c>
      <c r="G44" s="32" t="e">
        <f ca="1">_xll.NSGLABAL($H$3,$B44,G$4,,,,$C$3)</f>
        <v>#NAME?</v>
      </c>
      <c r="H44" s="32" t="e">
        <f ca="1">_xll.NSGLABAL($H$3,$B44,H$4,,,,$C$3)</f>
        <v>#NAME?</v>
      </c>
      <c r="I44" s="32" t="e">
        <f ca="1">_xll.NSGLABAL($H$3,$B44,I$4,,,,$C$3)</f>
        <v>#NAME?</v>
      </c>
      <c r="J44" s="32" t="e">
        <f ca="1">_xll.NSGLABAL($H$3,$B44,J$4,,,,$C$3)</f>
        <v>#NAME?</v>
      </c>
      <c r="K44" s="32" t="e">
        <f ca="1">_xll.NSGLABAL($H$3,$B44,K$4,,,,$C$3)</f>
        <v>#NAME?</v>
      </c>
      <c r="L44" s="32" t="e">
        <f ca="1">_xll.NSGLABAL($H$3,$B44,L$4,,,,$C$3)</f>
        <v>#NAME?</v>
      </c>
      <c r="M44" s="32" t="e">
        <f ca="1">_xll.NSGLABAL($H$3,$B44,M$4,,,,$C$3)</f>
        <v>#NAME?</v>
      </c>
      <c r="N44" s="32" t="e">
        <f ca="1">_xll.NSGLABAL($H$3,$B44,N$4,,,,$C$3)</f>
        <v>#NAME?</v>
      </c>
      <c r="O44" s="32" t="e">
        <f ca="1">_xll.NSGLABAL($H$3,$B44,O$4,,,,$C$3)</f>
        <v>#NAME?</v>
      </c>
      <c r="P44" s="34" t="e">
        <f ca="1">_xll.NSGLABAL($H$3,$B44,P$4,,,,$C$3)</f>
        <v>#NAME?</v>
      </c>
      <c r="Q44" s="29"/>
      <c r="R44" s="35" t="e">
        <f t="shared" ca="1" si="7"/>
        <v>#NAME?</v>
      </c>
    </row>
    <row r="45" spans="2:18" s="24" customFormat="1" ht="16.5" customHeight="1">
      <c r="B45" s="1" t="str">
        <f>IF(TRUE,"6020","LI(4,0)")</f>
        <v>6020</v>
      </c>
      <c r="C45" s="58" t="str">
        <f>IF(TRUE,"Automobile Expense","LI(4,1)")</f>
        <v>Automobile Expense</v>
      </c>
      <c r="D45" s="25"/>
      <c r="E45" s="31" t="e">
        <f ca="1">_xll.NSGLABAL($H$3,$B45,E$4,,,,$C$3)</f>
        <v>#NAME?</v>
      </c>
      <c r="F45" s="32" t="e">
        <f ca="1">_xll.NSGLABAL($H$3,$B45,F$4,,,,$C$3)</f>
        <v>#NAME?</v>
      </c>
      <c r="G45" s="32" t="e">
        <f ca="1">_xll.NSGLABAL($H$3,$B45,G$4,,,,$C$3)</f>
        <v>#NAME?</v>
      </c>
      <c r="H45" s="32" t="e">
        <f ca="1">_xll.NSGLABAL($H$3,$B45,H$4,,,,$C$3)</f>
        <v>#NAME?</v>
      </c>
      <c r="I45" s="32" t="e">
        <f ca="1">_xll.NSGLABAL($H$3,$B45,I$4,,,,$C$3)</f>
        <v>#NAME?</v>
      </c>
      <c r="J45" s="32" t="e">
        <f ca="1">_xll.NSGLABAL($H$3,$B45,J$4,,,,$C$3)</f>
        <v>#NAME?</v>
      </c>
      <c r="K45" s="32" t="e">
        <f ca="1">_xll.NSGLABAL($H$3,$B45,K$4,,,,$C$3)</f>
        <v>#NAME?</v>
      </c>
      <c r="L45" s="32" t="e">
        <f ca="1">_xll.NSGLABAL($H$3,$B45,L$4,,,,$C$3)</f>
        <v>#NAME?</v>
      </c>
      <c r="M45" s="32" t="e">
        <f ca="1">_xll.NSGLABAL($H$3,$B45,M$4,,,,$C$3)</f>
        <v>#NAME?</v>
      </c>
      <c r="N45" s="32" t="e">
        <f ca="1">_xll.NSGLABAL($H$3,$B45,N$4,,,,$C$3)</f>
        <v>#NAME?</v>
      </c>
      <c r="O45" s="32" t="e">
        <f ca="1">_xll.NSGLABAL($H$3,$B45,O$4,,,,$C$3)</f>
        <v>#NAME?</v>
      </c>
      <c r="P45" s="34" t="e">
        <f ca="1">_xll.NSGLABAL($H$3,$B45,P$4,,,,$C$3)</f>
        <v>#NAME?</v>
      </c>
      <c r="Q45" s="29"/>
      <c r="R45" s="35" t="e">
        <f t="shared" ca="1" si="7"/>
        <v>#NAME?</v>
      </c>
    </row>
    <row r="46" spans="2:18" s="24" customFormat="1" ht="16.5" customHeight="1">
      <c r="B46" s="1" t="str">
        <f>IF(TRUE,"6022","LI(5,0)")</f>
        <v>6022</v>
      </c>
      <c r="C46" s="58" t="str">
        <f>IF(TRUE,"Gas &amp; Oil","LI(5,1)")</f>
        <v>Gas &amp; Oil</v>
      </c>
      <c r="D46" s="25"/>
      <c r="E46" s="31" t="e">
        <f ca="1">_xll.NSGLABAL($H$3,$B46,E$4,,,,$C$3)</f>
        <v>#NAME?</v>
      </c>
      <c r="F46" s="32" t="e">
        <f ca="1">_xll.NSGLABAL($H$3,$B46,F$4,,,,$C$3)</f>
        <v>#NAME?</v>
      </c>
      <c r="G46" s="32" t="e">
        <f ca="1">_xll.NSGLABAL($H$3,$B46,G$4,,,,$C$3)</f>
        <v>#NAME?</v>
      </c>
      <c r="H46" s="32" t="e">
        <f ca="1">_xll.NSGLABAL($H$3,$B46,H$4,,,,$C$3)</f>
        <v>#NAME?</v>
      </c>
      <c r="I46" s="32" t="e">
        <f ca="1">_xll.NSGLABAL($H$3,$B46,I$4,,,,$C$3)</f>
        <v>#NAME?</v>
      </c>
      <c r="J46" s="32" t="e">
        <f ca="1">_xll.NSGLABAL($H$3,$B46,J$4,,,,$C$3)</f>
        <v>#NAME?</v>
      </c>
      <c r="K46" s="32" t="e">
        <f ca="1">_xll.NSGLABAL($H$3,$B46,K$4,,,,$C$3)</f>
        <v>#NAME?</v>
      </c>
      <c r="L46" s="32" t="e">
        <f ca="1">_xll.NSGLABAL($H$3,$B46,L$4,,,,$C$3)</f>
        <v>#NAME?</v>
      </c>
      <c r="M46" s="32" t="e">
        <f ca="1">_xll.NSGLABAL($H$3,$B46,M$4,,,,$C$3)</f>
        <v>#NAME?</v>
      </c>
      <c r="N46" s="32" t="e">
        <f ca="1">_xll.NSGLABAL($H$3,$B46,N$4,,,,$C$3)</f>
        <v>#NAME?</v>
      </c>
      <c r="O46" s="32" t="e">
        <f ca="1">_xll.NSGLABAL($H$3,$B46,O$4,,,,$C$3)</f>
        <v>#NAME?</v>
      </c>
      <c r="P46" s="34" t="e">
        <f ca="1">_xll.NSGLABAL($H$3,$B46,P$4,,,,$C$3)</f>
        <v>#NAME?</v>
      </c>
      <c r="Q46" s="29"/>
      <c r="R46" s="35" t="e">
        <f t="shared" ca="1" si="7"/>
        <v>#NAME?</v>
      </c>
    </row>
    <row r="47" spans="2:18" s="24" customFormat="1" ht="16.5" customHeight="1">
      <c r="B47" s="1" t="str">
        <f>IF(TRUE,"6024","LI(6,0)")</f>
        <v>6024</v>
      </c>
      <c r="C47" s="58" t="str">
        <f>IF(TRUE,"Repairs","LI(6,1)")</f>
        <v>Repairs</v>
      </c>
      <c r="D47" s="25"/>
      <c r="E47" s="31" t="e">
        <f ca="1">_xll.NSGLABAL($H$3,$B47,E$4,,,,$C$3)</f>
        <v>#NAME?</v>
      </c>
      <c r="F47" s="32" t="e">
        <f ca="1">_xll.NSGLABAL($H$3,$B47,F$4,,,,$C$3)</f>
        <v>#NAME?</v>
      </c>
      <c r="G47" s="32" t="e">
        <f ca="1">_xll.NSGLABAL($H$3,$B47,G$4,,,,$C$3)</f>
        <v>#NAME?</v>
      </c>
      <c r="H47" s="32" t="e">
        <f ca="1">_xll.NSGLABAL($H$3,$B47,H$4,,,,$C$3)</f>
        <v>#NAME?</v>
      </c>
      <c r="I47" s="32" t="e">
        <f ca="1">_xll.NSGLABAL($H$3,$B47,I$4,,,,$C$3)</f>
        <v>#NAME?</v>
      </c>
      <c r="J47" s="32" t="e">
        <f ca="1">_xll.NSGLABAL($H$3,$B47,J$4,,,,$C$3)</f>
        <v>#NAME?</v>
      </c>
      <c r="K47" s="32" t="e">
        <f ca="1">_xll.NSGLABAL($H$3,$B47,K$4,,,,$C$3)</f>
        <v>#NAME?</v>
      </c>
      <c r="L47" s="32" t="e">
        <f ca="1">_xll.NSGLABAL($H$3,$B47,L$4,,,,$C$3)</f>
        <v>#NAME?</v>
      </c>
      <c r="M47" s="32" t="e">
        <f ca="1">_xll.NSGLABAL($H$3,$B47,M$4,,,,$C$3)</f>
        <v>#NAME?</v>
      </c>
      <c r="N47" s="32" t="e">
        <f ca="1">_xll.NSGLABAL($H$3,$B47,N$4,,,,$C$3)</f>
        <v>#NAME?</v>
      </c>
      <c r="O47" s="32" t="e">
        <f ca="1">_xll.NSGLABAL($H$3,$B47,O$4,,,,$C$3)</f>
        <v>#NAME?</v>
      </c>
      <c r="P47" s="34" t="e">
        <f ca="1">_xll.NSGLABAL($H$3,$B47,P$4,,,,$C$3)</f>
        <v>#NAME?</v>
      </c>
      <c r="Q47" s="29"/>
      <c r="R47" s="35" t="e">
        <f t="shared" ca="1" si="7"/>
        <v>#NAME?</v>
      </c>
    </row>
    <row r="48" spans="2:18" s="24" customFormat="1" ht="16.5" customHeight="1">
      <c r="B48" s="1" t="str">
        <f>IF(TRUE,"6030","LI(7,0)")</f>
        <v>6030</v>
      </c>
      <c r="C48" s="58" t="str">
        <f>IF(TRUE,"Bad Debt Expense","LI(7,1)")</f>
        <v>Bad Debt Expense</v>
      </c>
      <c r="D48" s="25"/>
      <c r="E48" s="31" t="e">
        <f ca="1">_xll.NSGLABAL($H$3,$B48,E$4,,,,$C$3)</f>
        <v>#NAME?</v>
      </c>
      <c r="F48" s="32" t="e">
        <f ca="1">_xll.NSGLABAL($H$3,$B48,F$4,,,,$C$3)</f>
        <v>#NAME?</v>
      </c>
      <c r="G48" s="32" t="e">
        <f ca="1">_xll.NSGLABAL($H$3,$B48,G$4,,,,$C$3)</f>
        <v>#NAME?</v>
      </c>
      <c r="H48" s="32" t="e">
        <f ca="1">_xll.NSGLABAL($H$3,$B48,H$4,,,,$C$3)</f>
        <v>#NAME?</v>
      </c>
      <c r="I48" s="32" t="e">
        <f ca="1">_xll.NSGLABAL($H$3,$B48,I$4,,,,$C$3)</f>
        <v>#NAME?</v>
      </c>
      <c r="J48" s="32" t="e">
        <f ca="1">_xll.NSGLABAL($H$3,$B48,J$4,,,,$C$3)</f>
        <v>#NAME?</v>
      </c>
      <c r="K48" s="32" t="e">
        <f ca="1">_xll.NSGLABAL($H$3,$B48,K$4,,,,$C$3)</f>
        <v>#NAME?</v>
      </c>
      <c r="L48" s="32" t="e">
        <f ca="1">_xll.NSGLABAL($H$3,$B48,L$4,,,,$C$3)</f>
        <v>#NAME?</v>
      </c>
      <c r="M48" s="32" t="e">
        <f ca="1">_xll.NSGLABAL($H$3,$B48,M$4,,,,$C$3)</f>
        <v>#NAME?</v>
      </c>
      <c r="N48" s="32" t="e">
        <f ca="1">_xll.NSGLABAL($H$3,$B48,N$4,,,,$C$3)</f>
        <v>#NAME?</v>
      </c>
      <c r="O48" s="32" t="e">
        <f ca="1">_xll.NSGLABAL($H$3,$B48,O$4,,,,$C$3)</f>
        <v>#NAME?</v>
      </c>
      <c r="P48" s="34" t="e">
        <f ca="1">_xll.NSGLABAL($H$3,$B48,P$4,,,,$C$3)</f>
        <v>#NAME?</v>
      </c>
      <c r="Q48" s="29"/>
      <c r="R48" s="35" t="e">
        <f t="shared" ca="1" si="7"/>
        <v>#NAME?</v>
      </c>
    </row>
    <row r="49" spans="2:18" s="24" customFormat="1" ht="16.5" customHeight="1">
      <c r="B49" s="1" t="str">
        <f>IF(TRUE,"6040","LI(8,0)")</f>
        <v>6040</v>
      </c>
      <c r="C49" s="58" t="str">
        <f>IF(TRUE,"Bank Service Charges","LI(8,1)")</f>
        <v>Bank Service Charges</v>
      </c>
      <c r="D49" s="25"/>
      <c r="E49" s="31" t="e">
        <f ca="1">_xll.NSGLABAL($H$3,$B49,E$4,,,,$C$3)</f>
        <v>#NAME?</v>
      </c>
      <c r="F49" s="32" t="e">
        <f ca="1">_xll.NSGLABAL($H$3,$B49,F$4,,,,$C$3)</f>
        <v>#NAME?</v>
      </c>
      <c r="G49" s="32" t="e">
        <f ca="1">_xll.NSGLABAL($H$3,$B49,G$4,,,,$C$3)</f>
        <v>#NAME?</v>
      </c>
      <c r="H49" s="32" t="e">
        <f ca="1">_xll.NSGLABAL($H$3,$B49,H$4,,,,$C$3)</f>
        <v>#NAME?</v>
      </c>
      <c r="I49" s="32" t="e">
        <f ca="1">_xll.NSGLABAL($H$3,$B49,I$4,,,,$C$3)</f>
        <v>#NAME?</v>
      </c>
      <c r="J49" s="32" t="e">
        <f ca="1">_xll.NSGLABAL($H$3,$B49,J$4,,,,$C$3)</f>
        <v>#NAME?</v>
      </c>
      <c r="K49" s="32" t="e">
        <f ca="1">_xll.NSGLABAL($H$3,$B49,K$4,,,,$C$3)</f>
        <v>#NAME?</v>
      </c>
      <c r="L49" s="32" t="e">
        <f ca="1">_xll.NSGLABAL($H$3,$B49,L$4,,,,$C$3)</f>
        <v>#NAME?</v>
      </c>
      <c r="M49" s="32" t="e">
        <f ca="1">_xll.NSGLABAL($H$3,$B49,M$4,,,,$C$3)</f>
        <v>#NAME?</v>
      </c>
      <c r="N49" s="32" t="e">
        <f ca="1">_xll.NSGLABAL($H$3,$B49,N$4,,,,$C$3)</f>
        <v>#NAME?</v>
      </c>
      <c r="O49" s="32" t="e">
        <f ca="1">_xll.NSGLABAL($H$3,$B49,O$4,,,,$C$3)</f>
        <v>#NAME?</v>
      </c>
      <c r="P49" s="34" t="e">
        <f ca="1">_xll.NSGLABAL($H$3,$B49,P$4,,,,$C$3)</f>
        <v>#NAME?</v>
      </c>
      <c r="Q49" s="29"/>
      <c r="R49" s="35" t="e">
        <f t="shared" ca="1" si="7"/>
        <v>#NAME?</v>
      </c>
    </row>
    <row r="50" spans="2:18" s="24" customFormat="1" ht="16.5" hidden="1" customHeight="1">
      <c r="B50" s="1" t="str">
        <f>IF(TRUE,"6050","LI(9,0)")</f>
        <v>6050</v>
      </c>
      <c r="C50" s="58" t="str">
        <f>IF(TRUE,"Contributions","LI(9,1)")</f>
        <v>Contributions</v>
      </c>
      <c r="D50" s="25"/>
      <c r="E50" s="31" t="e">
        <f ca="1">_xll.NSGLABAL($H$3,$B50,E$4,,,,$C$3)</f>
        <v>#NAME?</v>
      </c>
      <c r="F50" s="32" t="e">
        <f ca="1">_xll.NSGLABAL($H$3,$B50,F$4,,,,$C$3)</f>
        <v>#NAME?</v>
      </c>
      <c r="G50" s="32" t="e">
        <f ca="1">_xll.NSGLABAL($H$3,$B50,G$4,,,,$C$3)</f>
        <v>#NAME?</v>
      </c>
      <c r="H50" s="32" t="e">
        <f ca="1">_xll.NSGLABAL($H$3,$B50,H$4,,,,$C$3)</f>
        <v>#NAME?</v>
      </c>
      <c r="I50" s="32" t="e">
        <f ca="1">_xll.NSGLABAL($H$3,$B50,I$4,,,,$C$3)</f>
        <v>#NAME?</v>
      </c>
      <c r="J50" s="32" t="e">
        <f ca="1">_xll.NSGLABAL($H$3,$B50,J$4,,,,$C$3)</f>
        <v>#NAME?</v>
      </c>
      <c r="K50" s="32" t="e">
        <f ca="1">_xll.NSGLABAL($H$3,$B50,K$4,,,,$C$3)</f>
        <v>#NAME?</v>
      </c>
      <c r="L50" s="32" t="e">
        <f ca="1">_xll.NSGLABAL($H$3,$B50,L$4,,,,$C$3)</f>
        <v>#NAME?</v>
      </c>
      <c r="M50" s="32" t="e">
        <f ca="1">_xll.NSGLABAL($H$3,$B50,M$4,,,,$C$3)</f>
        <v>#NAME?</v>
      </c>
      <c r="N50" s="32" t="e">
        <f ca="1">_xll.NSGLABAL($H$3,$B50,N$4,,,,$C$3)</f>
        <v>#NAME?</v>
      </c>
      <c r="O50" s="32" t="e">
        <f ca="1">_xll.NSGLABAL($H$3,$B50,O$4,,,,$C$3)</f>
        <v>#NAME?</v>
      </c>
      <c r="P50" s="34" t="e">
        <f ca="1">_xll.NSGLABAL($H$3,$B50,P$4,,,,$C$3)</f>
        <v>#NAME?</v>
      </c>
      <c r="Q50" s="29"/>
      <c r="R50" s="35" t="e">
        <f t="shared" ca="1" si="7"/>
        <v>#NAME?</v>
      </c>
    </row>
    <row r="51" spans="2:18" s="24" customFormat="1" ht="16.5" customHeight="1">
      <c r="B51" s="1" t="str">
        <f>IF(TRUE,"6060","LI(10,0)")</f>
        <v>6060</v>
      </c>
      <c r="C51" s="58" t="str">
        <f>IF(TRUE,"Depreciation Expense","LI(10,1)")</f>
        <v>Depreciation Expense</v>
      </c>
      <c r="D51" s="25"/>
      <c r="E51" s="31" t="e">
        <f ca="1">_xll.NSGLABAL($H$3,$B51,E$4,,,,$C$3)</f>
        <v>#NAME?</v>
      </c>
      <c r="F51" s="32" t="e">
        <f ca="1">_xll.NSGLABAL($H$3,$B51,F$4,,,,$C$3)</f>
        <v>#NAME?</v>
      </c>
      <c r="G51" s="32" t="e">
        <f ca="1">_xll.NSGLABAL($H$3,$B51,G$4,,,,$C$3)</f>
        <v>#NAME?</v>
      </c>
      <c r="H51" s="32" t="e">
        <f ca="1">_xll.NSGLABAL($H$3,$B51,H$4,,,,$C$3)</f>
        <v>#NAME?</v>
      </c>
      <c r="I51" s="32" t="e">
        <f ca="1">_xll.NSGLABAL($H$3,$B51,I$4,,,,$C$3)</f>
        <v>#NAME?</v>
      </c>
      <c r="J51" s="32" t="e">
        <f ca="1">_xll.NSGLABAL($H$3,$B51,J$4,,,,$C$3)</f>
        <v>#NAME?</v>
      </c>
      <c r="K51" s="32" t="e">
        <f ca="1">_xll.NSGLABAL($H$3,$B51,K$4,,,,$C$3)</f>
        <v>#NAME?</v>
      </c>
      <c r="L51" s="32" t="e">
        <f ca="1">_xll.NSGLABAL($H$3,$B51,L$4,,,,$C$3)</f>
        <v>#NAME?</v>
      </c>
      <c r="M51" s="32" t="e">
        <f ca="1">_xll.NSGLABAL($H$3,$B51,M$4,,,,$C$3)</f>
        <v>#NAME?</v>
      </c>
      <c r="N51" s="32" t="e">
        <f ca="1">_xll.NSGLABAL($H$3,$B51,N$4,,,,$C$3)</f>
        <v>#NAME?</v>
      </c>
      <c r="O51" s="32" t="e">
        <f ca="1">_xll.NSGLABAL($H$3,$B51,O$4,,,,$C$3)</f>
        <v>#NAME?</v>
      </c>
      <c r="P51" s="34" t="e">
        <f ca="1">_xll.NSGLABAL($H$3,$B51,P$4,,,,$C$3)</f>
        <v>#NAME?</v>
      </c>
      <c r="Q51" s="29"/>
      <c r="R51" s="35" t="e">
        <f t="shared" ca="1" si="7"/>
        <v>#NAME?</v>
      </c>
    </row>
    <row r="52" spans="2:18" s="24" customFormat="1" ht="16.5" customHeight="1">
      <c r="B52" s="1" t="str">
        <f>IF(TRUE,"6070","LI(11,0)")</f>
        <v>6070</v>
      </c>
      <c r="C52" s="58" t="str">
        <f>IF(TRUE,"Dues &amp; Subscriptions","LI(11,1)")</f>
        <v>Dues &amp; Subscriptions</v>
      </c>
      <c r="D52" s="25"/>
      <c r="E52" s="31" t="e">
        <f ca="1">_xll.NSGLABAL($H$3,$B52,E$4,,,,$C$3)</f>
        <v>#NAME?</v>
      </c>
      <c r="F52" s="32" t="e">
        <f ca="1">_xll.NSGLABAL($H$3,$B52,F$4,,,,$C$3)</f>
        <v>#NAME?</v>
      </c>
      <c r="G52" s="32" t="e">
        <f ca="1">_xll.NSGLABAL($H$3,$B52,G$4,,,,$C$3)</f>
        <v>#NAME?</v>
      </c>
      <c r="H52" s="32" t="e">
        <f ca="1">_xll.NSGLABAL($H$3,$B52,H$4,,,,$C$3)</f>
        <v>#NAME?</v>
      </c>
      <c r="I52" s="32" t="e">
        <f ca="1">_xll.NSGLABAL($H$3,$B52,I$4,,,,$C$3)</f>
        <v>#NAME?</v>
      </c>
      <c r="J52" s="32" t="e">
        <f ca="1">_xll.NSGLABAL($H$3,$B52,J$4,,,,$C$3)</f>
        <v>#NAME?</v>
      </c>
      <c r="K52" s="32" t="e">
        <f ca="1">_xll.NSGLABAL($H$3,$B52,K$4,,,,$C$3)</f>
        <v>#NAME?</v>
      </c>
      <c r="L52" s="32" t="e">
        <f ca="1">_xll.NSGLABAL($H$3,$B52,L$4,,,,$C$3)</f>
        <v>#NAME?</v>
      </c>
      <c r="M52" s="32" t="e">
        <f ca="1">_xll.NSGLABAL($H$3,$B52,M$4,,,,$C$3)</f>
        <v>#NAME?</v>
      </c>
      <c r="N52" s="32" t="e">
        <f ca="1">_xll.NSGLABAL($H$3,$B52,N$4,,,,$C$3)</f>
        <v>#NAME?</v>
      </c>
      <c r="O52" s="32" t="e">
        <f ca="1">_xll.NSGLABAL($H$3,$B52,O$4,,,,$C$3)</f>
        <v>#NAME?</v>
      </c>
      <c r="P52" s="34" t="e">
        <f ca="1">_xll.NSGLABAL($H$3,$B52,P$4,,,,$C$3)</f>
        <v>#NAME?</v>
      </c>
      <c r="Q52" s="29"/>
      <c r="R52" s="35" t="e">
        <f t="shared" ca="1" si="7"/>
        <v>#NAME?</v>
      </c>
    </row>
    <row r="53" spans="2:18" s="24" customFormat="1" ht="16.5" customHeight="1">
      <c r="B53" s="1" t="str">
        <f>IF(TRUE,"6080","LI(12,0)")</f>
        <v>6080</v>
      </c>
      <c r="C53" s="58" t="str">
        <f>IF(TRUE,"Equipment Rental","LI(12,1)")</f>
        <v>Equipment Rental</v>
      </c>
      <c r="D53" s="25"/>
      <c r="E53" s="31" t="e">
        <f ca="1">_xll.NSGLABAL($H$3,$B53,E$4,,,,$C$3)</f>
        <v>#NAME?</v>
      </c>
      <c r="F53" s="32" t="e">
        <f ca="1">_xll.NSGLABAL($H$3,$B53,F$4,,,,$C$3)</f>
        <v>#NAME?</v>
      </c>
      <c r="G53" s="32" t="e">
        <f ca="1">_xll.NSGLABAL($H$3,$B53,G$4,,,,$C$3)</f>
        <v>#NAME?</v>
      </c>
      <c r="H53" s="32" t="e">
        <f ca="1">_xll.NSGLABAL($H$3,$B53,H$4,,,,$C$3)</f>
        <v>#NAME?</v>
      </c>
      <c r="I53" s="32" t="e">
        <f ca="1">_xll.NSGLABAL($H$3,$B53,I$4,,,,$C$3)</f>
        <v>#NAME?</v>
      </c>
      <c r="J53" s="32" t="e">
        <f ca="1">_xll.NSGLABAL($H$3,$B53,J$4,,,,$C$3)</f>
        <v>#NAME?</v>
      </c>
      <c r="K53" s="32" t="e">
        <f ca="1">_xll.NSGLABAL($H$3,$B53,K$4,,,,$C$3)</f>
        <v>#NAME?</v>
      </c>
      <c r="L53" s="32" t="e">
        <f ca="1">_xll.NSGLABAL($H$3,$B53,L$4,,,,$C$3)</f>
        <v>#NAME?</v>
      </c>
      <c r="M53" s="32" t="e">
        <f ca="1">_xll.NSGLABAL($H$3,$B53,M$4,,,,$C$3)</f>
        <v>#NAME?</v>
      </c>
      <c r="N53" s="32" t="e">
        <f ca="1">_xll.NSGLABAL($H$3,$B53,N$4,,,,$C$3)</f>
        <v>#NAME?</v>
      </c>
      <c r="O53" s="32" t="e">
        <f ca="1">_xll.NSGLABAL($H$3,$B53,O$4,,,,$C$3)</f>
        <v>#NAME?</v>
      </c>
      <c r="P53" s="34" t="e">
        <f ca="1">_xll.NSGLABAL($H$3,$B53,P$4,,,,$C$3)</f>
        <v>#NAME?</v>
      </c>
      <c r="Q53" s="29"/>
      <c r="R53" s="35" t="e">
        <f t="shared" ca="1" si="7"/>
        <v>#NAME?</v>
      </c>
    </row>
    <row r="54" spans="2:18" s="24" customFormat="1" ht="16.5" hidden="1" customHeight="1">
      <c r="B54" s="1" t="str">
        <f>IF(TRUE,"6085","LI(13,0)")</f>
        <v>6085</v>
      </c>
      <c r="C54" s="58" t="str">
        <f>IF(TRUE,"Furniture &amp; Fixtures Expense","LI(13,1)")</f>
        <v>Furniture &amp; Fixtures Expense</v>
      </c>
      <c r="D54" s="25"/>
      <c r="E54" s="31" t="e">
        <f ca="1">_xll.NSGLABAL($H$3,$B54,E$4,,,,$C$3)</f>
        <v>#NAME?</v>
      </c>
      <c r="F54" s="32" t="e">
        <f ca="1">_xll.NSGLABAL($H$3,$B54,F$4,,,,$C$3)</f>
        <v>#NAME?</v>
      </c>
      <c r="G54" s="32" t="e">
        <f ca="1">_xll.NSGLABAL($H$3,$B54,G$4,,,,$C$3)</f>
        <v>#NAME?</v>
      </c>
      <c r="H54" s="32" t="e">
        <f ca="1">_xll.NSGLABAL($H$3,$B54,H$4,,,,$C$3)</f>
        <v>#NAME?</v>
      </c>
      <c r="I54" s="32" t="e">
        <f ca="1">_xll.NSGLABAL($H$3,$B54,I$4,,,,$C$3)</f>
        <v>#NAME?</v>
      </c>
      <c r="J54" s="32" t="e">
        <f ca="1">_xll.NSGLABAL($H$3,$B54,J$4,,,,$C$3)</f>
        <v>#NAME?</v>
      </c>
      <c r="K54" s="32" t="e">
        <f ca="1">_xll.NSGLABAL($H$3,$B54,K$4,,,,$C$3)</f>
        <v>#NAME?</v>
      </c>
      <c r="L54" s="32" t="e">
        <f ca="1">_xll.NSGLABAL($H$3,$B54,L$4,,,,$C$3)</f>
        <v>#NAME?</v>
      </c>
      <c r="M54" s="32" t="e">
        <f ca="1">_xll.NSGLABAL($H$3,$B54,M$4,,,,$C$3)</f>
        <v>#NAME?</v>
      </c>
      <c r="N54" s="32" t="e">
        <f ca="1">_xll.NSGLABAL($H$3,$B54,N$4,,,,$C$3)</f>
        <v>#NAME?</v>
      </c>
      <c r="O54" s="32" t="e">
        <f ca="1">_xll.NSGLABAL($H$3,$B54,O$4,,,,$C$3)</f>
        <v>#NAME?</v>
      </c>
      <c r="P54" s="34" t="e">
        <f ca="1">_xll.NSGLABAL($H$3,$B54,P$4,,,,$C$3)</f>
        <v>#NAME?</v>
      </c>
      <c r="Q54" s="29"/>
      <c r="R54" s="35" t="e">
        <f t="shared" ca="1" si="7"/>
        <v>#NAME?</v>
      </c>
    </row>
    <row r="55" spans="2:18" s="24" customFormat="1" ht="16.5" customHeight="1">
      <c r="B55" s="1" t="str">
        <f>IF(TRUE,"6090","LI(14,0)")</f>
        <v>6090</v>
      </c>
      <c r="C55" s="58" t="str">
        <f>IF(TRUE,"Freight &amp; Delivery","LI(14,1)")</f>
        <v>Freight &amp; Delivery</v>
      </c>
      <c r="D55" s="25"/>
      <c r="E55" s="31" t="e">
        <f ca="1">_xll.NSGLABAL($H$3,$B55,E$4,,,,$C$3)</f>
        <v>#NAME?</v>
      </c>
      <c r="F55" s="32" t="e">
        <f ca="1">_xll.NSGLABAL($H$3,$B55,F$4,,,,$C$3)</f>
        <v>#NAME?</v>
      </c>
      <c r="G55" s="32" t="e">
        <f ca="1">_xll.NSGLABAL($H$3,$B55,G$4,,,,$C$3)</f>
        <v>#NAME?</v>
      </c>
      <c r="H55" s="32" t="e">
        <f ca="1">_xll.NSGLABAL($H$3,$B55,H$4,,,,$C$3)</f>
        <v>#NAME?</v>
      </c>
      <c r="I55" s="32" t="e">
        <f ca="1">_xll.NSGLABAL($H$3,$B55,I$4,,,,$C$3)</f>
        <v>#NAME?</v>
      </c>
      <c r="J55" s="32" t="e">
        <f ca="1">_xll.NSGLABAL($H$3,$B55,J$4,,,,$C$3)</f>
        <v>#NAME?</v>
      </c>
      <c r="K55" s="32" t="e">
        <f ca="1">_xll.NSGLABAL($H$3,$B55,K$4,,,,$C$3)</f>
        <v>#NAME?</v>
      </c>
      <c r="L55" s="32" t="e">
        <f ca="1">_xll.NSGLABAL($H$3,$B55,L$4,,,,$C$3)</f>
        <v>#NAME?</v>
      </c>
      <c r="M55" s="32" t="e">
        <f ca="1">_xll.NSGLABAL($H$3,$B55,M$4,,,,$C$3)</f>
        <v>#NAME?</v>
      </c>
      <c r="N55" s="32" t="e">
        <f ca="1">_xll.NSGLABAL($H$3,$B55,N$4,,,,$C$3)</f>
        <v>#NAME?</v>
      </c>
      <c r="O55" s="32" t="e">
        <f ca="1">_xll.NSGLABAL($H$3,$B55,O$4,,,,$C$3)</f>
        <v>#NAME?</v>
      </c>
      <c r="P55" s="34" t="e">
        <f ca="1">_xll.NSGLABAL($H$3,$B55,P$4,,,,$C$3)</f>
        <v>#NAME?</v>
      </c>
      <c r="Q55" s="29"/>
      <c r="R55" s="35" t="e">
        <f t="shared" ca="1" si="7"/>
        <v>#NAME?</v>
      </c>
    </row>
    <row r="56" spans="2:18" s="24" customFormat="1" ht="16.5" customHeight="1">
      <c r="B56" s="1" t="str">
        <f>IF(TRUE,"6100","LI(15,0)")</f>
        <v>6100</v>
      </c>
      <c r="C56" s="58" t="str">
        <f>IF(TRUE,"Insurance Expense","LI(15,1)")</f>
        <v>Insurance Expense</v>
      </c>
      <c r="D56" s="25"/>
      <c r="E56" s="31" t="e">
        <f ca="1">_xll.NSGLABAL($H$3,$B56,E$4,,,,$C$3)</f>
        <v>#NAME?</v>
      </c>
      <c r="F56" s="32" t="e">
        <f ca="1">_xll.NSGLABAL($H$3,$B56,F$4,,,,$C$3)</f>
        <v>#NAME?</v>
      </c>
      <c r="G56" s="32" t="e">
        <f ca="1">_xll.NSGLABAL($H$3,$B56,G$4,,,,$C$3)</f>
        <v>#NAME?</v>
      </c>
      <c r="H56" s="32" t="e">
        <f ca="1">_xll.NSGLABAL($H$3,$B56,H$4,,,,$C$3)</f>
        <v>#NAME?</v>
      </c>
      <c r="I56" s="32" t="e">
        <f ca="1">_xll.NSGLABAL($H$3,$B56,I$4,,,,$C$3)</f>
        <v>#NAME?</v>
      </c>
      <c r="J56" s="32" t="e">
        <f ca="1">_xll.NSGLABAL($H$3,$B56,J$4,,,,$C$3)</f>
        <v>#NAME?</v>
      </c>
      <c r="K56" s="32" t="e">
        <f ca="1">_xll.NSGLABAL($H$3,$B56,K$4,,,,$C$3)</f>
        <v>#NAME?</v>
      </c>
      <c r="L56" s="32" t="e">
        <f ca="1">_xll.NSGLABAL($H$3,$B56,L$4,,,,$C$3)</f>
        <v>#NAME?</v>
      </c>
      <c r="M56" s="32" t="e">
        <f ca="1">_xll.NSGLABAL($H$3,$B56,M$4,,,,$C$3)</f>
        <v>#NAME?</v>
      </c>
      <c r="N56" s="32" t="e">
        <f ca="1">_xll.NSGLABAL($H$3,$B56,N$4,,,,$C$3)</f>
        <v>#NAME?</v>
      </c>
      <c r="O56" s="32" t="e">
        <f ca="1">_xll.NSGLABAL($H$3,$B56,O$4,,,,$C$3)</f>
        <v>#NAME?</v>
      </c>
      <c r="P56" s="34" t="e">
        <f ca="1">_xll.NSGLABAL($H$3,$B56,P$4,,,,$C$3)</f>
        <v>#NAME?</v>
      </c>
      <c r="Q56" s="29"/>
      <c r="R56" s="35" t="e">
        <f t="shared" ca="1" si="7"/>
        <v>#NAME?</v>
      </c>
    </row>
    <row r="57" spans="2:18" s="24" customFormat="1" ht="16.5" hidden="1" customHeight="1">
      <c r="B57" s="1" t="str">
        <f>IF(TRUE,"6102","LI(16,0)")</f>
        <v>6102</v>
      </c>
      <c r="C57" s="58" t="str">
        <f>IF(TRUE,"Liability","LI(16,1)")</f>
        <v>Liability</v>
      </c>
      <c r="D57" s="25"/>
      <c r="E57" s="31" t="e">
        <f ca="1">_xll.NSGLABAL($H$3,$B57,E$4,,,,$C$3)</f>
        <v>#NAME?</v>
      </c>
      <c r="F57" s="32" t="e">
        <f ca="1">_xll.NSGLABAL($H$3,$B57,F$4,,,,$C$3)</f>
        <v>#NAME?</v>
      </c>
      <c r="G57" s="32" t="e">
        <f ca="1">_xll.NSGLABAL($H$3,$B57,G$4,,,,$C$3)</f>
        <v>#NAME?</v>
      </c>
      <c r="H57" s="32" t="e">
        <f ca="1">_xll.NSGLABAL($H$3,$B57,H$4,,,,$C$3)</f>
        <v>#NAME?</v>
      </c>
      <c r="I57" s="32" t="e">
        <f ca="1">_xll.NSGLABAL($H$3,$B57,I$4,,,,$C$3)</f>
        <v>#NAME?</v>
      </c>
      <c r="J57" s="32" t="e">
        <f ca="1">_xll.NSGLABAL($H$3,$B57,J$4,,,,$C$3)</f>
        <v>#NAME?</v>
      </c>
      <c r="K57" s="32" t="e">
        <f ca="1">_xll.NSGLABAL($H$3,$B57,K$4,,,,$C$3)</f>
        <v>#NAME?</v>
      </c>
      <c r="L57" s="32" t="e">
        <f ca="1">_xll.NSGLABAL($H$3,$B57,L$4,,,,$C$3)</f>
        <v>#NAME?</v>
      </c>
      <c r="M57" s="32" t="e">
        <f ca="1">_xll.NSGLABAL($H$3,$B57,M$4,,,,$C$3)</f>
        <v>#NAME?</v>
      </c>
      <c r="N57" s="32" t="e">
        <f ca="1">_xll.NSGLABAL($H$3,$B57,N$4,,,,$C$3)</f>
        <v>#NAME?</v>
      </c>
      <c r="O57" s="32" t="e">
        <f ca="1">_xll.NSGLABAL($H$3,$B57,O$4,,,,$C$3)</f>
        <v>#NAME?</v>
      </c>
      <c r="P57" s="34" t="e">
        <f ca="1">_xll.NSGLABAL($H$3,$B57,P$4,,,,$C$3)</f>
        <v>#NAME?</v>
      </c>
      <c r="Q57" s="29"/>
      <c r="R57" s="35" t="e">
        <f t="shared" ca="1" si="7"/>
        <v>#NAME?</v>
      </c>
    </row>
    <row r="58" spans="2:18" s="24" customFormat="1" ht="16.5" hidden="1" customHeight="1">
      <c r="B58" s="1" t="str">
        <f>IF(TRUE,"6104","LI(17,0)")</f>
        <v>6104</v>
      </c>
      <c r="C58" s="58" t="str">
        <f>IF(TRUE,"Workers' compensation","LI(17,1)")</f>
        <v>Workers' compensation</v>
      </c>
      <c r="D58" s="25"/>
      <c r="E58" s="31" t="e">
        <f ca="1">_xll.NSGLABAL($H$3,$B58,E$4,,,,$C$3)</f>
        <v>#NAME?</v>
      </c>
      <c r="F58" s="32" t="e">
        <f ca="1">_xll.NSGLABAL($H$3,$B58,F$4,,,,$C$3)</f>
        <v>#NAME?</v>
      </c>
      <c r="G58" s="32" t="e">
        <f ca="1">_xll.NSGLABAL($H$3,$B58,G$4,,,,$C$3)</f>
        <v>#NAME?</v>
      </c>
      <c r="H58" s="32" t="e">
        <f ca="1">_xll.NSGLABAL($H$3,$B58,H$4,,,,$C$3)</f>
        <v>#NAME?</v>
      </c>
      <c r="I58" s="32" t="e">
        <f ca="1">_xll.NSGLABAL($H$3,$B58,I$4,,,,$C$3)</f>
        <v>#NAME?</v>
      </c>
      <c r="J58" s="32" t="e">
        <f ca="1">_xll.NSGLABAL($H$3,$B58,J$4,,,,$C$3)</f>
        <v>#NAME?</v>
      </c>
      <c r="K58" s="32" t="e">
        <f ca="1">_xll.NSGLABAL($H$3,$B58,K$4,,,,$C$3)</f>
        <v>#NAME?</v>
      </c>
      <c r="L58" s="32" t="e">
        <f ca="1">_xll.NSGLABAL($H$3,$B58,L$4,,,,$C$3)</f>
        <v>#NAME?</v>
      </c>
      <c r="M58" s="32" t="e">
        <f ca="1">_xll.NSGLABAL($H$3,$B58,M$4,,,,$C$3)</f>
        <v>#NAME?</v>
      </c>
      <c r="N58" s="32" t="e">
        <f ca="1">_xll.NSGLABAL($H$3,$B58,N$4,,,,$C$3)</f>
        <v>#NAME?</v>
      </c>
      <c r="O58" s="32" t="e">
        <f ca="1">_xll.NSGLABAL($H$3,$B58,O$4,,,,$C$3)</f>
        <v>#NAME?</v>
      </c>
      <c r="P58" s="34" t="e">
        <f ca="1">_xll.NSGLABAL($H$3,$B58,P$4,,,,$C$3)</f>
        <v>#NAME?</v>
      </c>
      <c r="Q58" s="29"/>
      <c r="R58" s="35" t="e">
        <f t="shared" ca="1" si="7"/>
        <v>#NAME?</v>
      </c>
    </row>
    <row r="59" spans="2:18" s="24" customFormat="1" ht="16.5" hidden="1" customHeight="1">
      <c r="B59" s="1" t="str">
        <f>IF(TRUE,"6106","LI(18,0)")</f>
        <v>6106</v>
      </c>
      <c r="C59" s="58" t="str">
        <f>IF(TRUE,"Disability","LI(18,1)")</f>
        <v>Disability</v>
      </c>
      <c r="D59" s="25"/>
      <c r="E59" s="31" t="e">
        <f ca="1">_xll.NSGLABAL($H$3,$B59,E$4,,,,$C$3)</f>
        <v>#NAME?</v>
      </c>
      <c r="F59" s="32" t="e">
        <f ca="1">_xll.NSGLABAL($H$3,$B59,F$4,,,,$C$3)</f>
        <v>#NAME?</v>
      </c>
      <c r="G59" s="32" t="e">
        <f ca="1">_xll.NSGLABAL($H$3,$B59,G$4,,,,$C$3)</f>
        <v>#NAME?</v>
      </c>
      <c r="H59" s="32" t="e">
        <f ca="1">_xll.NSGLABAL($H$3,$B59,H$4,,,,$C$3)</f>
        <v>#NAME?</v>
      </c>
      <c r="I59" s="32" t="e">
        <f ca="1">_xll.NSGLABAL($H$3,$B59,I$4,,,,$C$3)</f>
        <v>#NAME?</v>
      </c>
      <c r="J59" s="32" t="e">
        <f ca="1">_xll.NSGLABAL($H$3,$B59,J$4,,,,$C$3)</f>
        <v>#NAME?</v>
      </c>
      <c r="K59" s="32" t="e">
        <f ca="1">_xll.NSGLABAL($H$3,$B59,K$4,,,,$C$3)</f>
        <v>#NAME?</v>
      </c>
      <c r="L59" s="32" t="e">
        <f ca="1">_xll.NSGLABAL($H$3,$B59,L$4,,,,$C$3)</f>
        <v>#NAME?</v>
      </c>
      <c r="M59" s="32" t="e">
        <f ca="1">_xll.NSGLABAL($H$3,$B59,M$4,,,,$C$3)</f>
        <v>#NAME?</v>
      </c>
      <c r="N59" s="32" t="e">
        <f ca="1">_xll.NSGLABAL($H$3,$B59,N$4,,,,$C$3)</f>
        <v>#NAME?</v>
      </c>
      <c r="O59" s="32" t="e">
        <f ca="1">_xll.NSGLABAL($H$3,$B59,O$4,,,,$C$3)</f>
        <v>#NAME?</v>
      </c>
      <c r="P59" s="34" t="e">
        <f ca="1">_xll.NSGLABAL($H$3,$B59,P$4,,,,$C$3)</f>
        <v>#NAME?</v>
      </c>
      <c r="Q59" s="29"/>
      <c r="R59" s="35" t="e">
        <f t="shared" ca="1" si="7"/>
        <v>#NAME?</v>
      </c>
    </row>
    <row r="60" spans="2:18" s="24" customFormat="1" ht="16.5" hidden="1" customHeight="1">
      <c r="B60" s="1" t="str">
        <f>IF(TRUE,"6110","LI(19,0)")</f>
        <v>6110</v>
      </c>
      <c r="C60" s="58" t="str">
        <f>IF(TRUE,"Interest Expense","LI(19,1)")</f>
        <v>Interest Expense</v>
      </c>
      <c r="D60" s="25"/>
      <c r="E60" s="31" t="e">
        <f ca="1">_xll.NSGLABAL($H$3,$B60,E$4,,,,$C$3)</f>
        <v>#NAME?</v>
      </c>
      <c r="F60" s="32" t="e">
        <f ca="1">_xll.NSGLABAL($H$3,$B60,F$4,,,,$C$3)</f>
        <v>#NAME?</v>
      </c>
      <c r="G60" s="32" t="e">
        <f ca="1">_xll.NSGLABAL($H$3,$B60,G$4,,,,$C$3)</f>
        <v>#NAME?</v>
      </c>
      <c r="H60" s="32" t="e">
        <f ca="1">_xll.NSGLABAL($H$3,$B60,H$4,,,,$C$3)</f>
        <v>#NAME?</v>
      </c>
      <c r="I60" s="32" t="e">
        <f ca="1">_xll.NSGLABAL($H$3,$B60,I$4,,,,$C$3)</f>
        <v>#NAME?</v>
      </c>
      <c r="J60" s="32" t="e">
        <f ca="1">_xll.NSGLABAL($H$3,$B60,J$4,,,,$C$3)</f>
        <v>#NAME?</v>
      </c>
      <c r="K60" s="32" t="e">
        <f ca="1">_xll.NSGLABAL($H$3,$B60,K$4,,,,$C$3)</f>
        <v>#NAME?</v>
      </c>
      <c r="L60" s="32" t="e">
        <f ca="1">_xll.NSGLABAL($H$3,$B60,L$4,,,,$C$3)</f>
        <v>#NAME?</v>
      </c>
      <c r="M60" s="32" t="e">
        <f ca="1">_xll.NSGLABAL($H$3,$B60,M$4,,,,$C$3)</f>
        <v>#NAME?</v>
      </c>
      <c r="N60" s="32" t="e">
        <f ca="1">_xll.NSGLABAL($H$3,$B60,N$4,,,,$C$3)</f>
        <v>#NAME?</v>
      </c>
      <c r="O60" s="32" t="e">
        <f ca="1">_xll.NSGLABAL($H$3,$B60,O$4,,,,$C$3)</f>
        <v>#NAME?</v>
      </c>
      <c r="P60" s="34" t="e">
        <f ca="1">_xll.NSGLABAL($H$3,$B60,P$4,,,,$C$3)</f>
        <v>#NAME?</v>
      </c>
      <c r="Q60" s="29"/>
      <c r="R60" s="35" t="e">
        <f t="shared" ca="1" si="7"/>
        <v>#NAME?</v>
      </c>
    </row>
    <row r="61" spans="2:18" s="24" customFormat="1" ht="16.5" customHeight="1">
      <c r="B61" s="1" t="str">
        <f>IF(TRUE,"6120","LI(20,0)")</f>
        <v>6120</v>
      </c>
      <c r="C61" s="58" t="str">
        <f>IF(TRUE,"Meals &amp; Entertainment","LI(20,1)")</f>
        <v>Meals &amp; Entertainment</v>
      </c>
      <c r="D61" s="25"/>
      <c r="E61" s="31" t="e">
        <f ca="1">_xll.NSGLABAL($H$3,$B61,E$4,,,,$C$3)</f>
        <v>#NAME?</v>
      </c>
      <c r="F61" s="32" t="e">
        <f ca="1">_xll.NSGLABAL($H$3,$B61,F$4,,,,$C$3)</f>
        <v>#NAME?</v>
      </c>
      <c r="G61" s="32" t="e">
        <f ca="1">_xll.NSGLABAL($H$3,$B61,G$4,,,,$C$3)</f>
        <v>#NAME?</v>
      </c>
      <c r="H61" s="32" t="e">
        <f ca="1">_xll.NSGLABAL($H$3,$B61,H$4,,,,$C$3)</f>
        <v>#NAME?</v>
      </c>
      <c r="I61" s="32" t="e">
        <f ca="1">_xll.NSGLABAL($H$3,$B61,I$4,,,,$C$3)</f>
        <v>#NAME?</v>
      </c>
      <c r="J61" s="32" t="e">
        <f ca="1">_xll.NSGLABAL($H$3,$B61,J$4,,,,$C$3)</f>
        <v>#NAME?</v>
      </c>
      <c r="K61" s="32" t="e">
        <f ca="1">_xll.NSGLABAL($H$3,$B61,K$4,,,,$C$3)</f>
        <v>#NAME?</v>
      </c>
      <c r="L61" s="32" t="e">
        <f ca="1">_xll.NSGLABAL($H$3,$B61,L$4,,,,$C$3)</f>
        <v>#NAME?</v>
      </c>
      <c r="M61" s="32" t="e">
        <f ca="1">_xll.NSGLABAL($H$3,$B61,M$4,,,,$C$3)</f>
        <v>#NAME?</v>
      </c>
      <c r="N61" s="32" t="e">
        <f ca="1">_xll.NSGLABAL($H$3,$B61,N$4,,,,$C$3)</f>
        <v>#NAME?</v>
      </c>
      <c r="O61" s="32" t="e">
        <f ca="1">_xll.NSGLABAL($H$3,$B61,O$4,,,,$C$3)</f>
        <v>#NAME?</v>
      </c>
      <c r="P61" s="34" t="e">
        <f ca="1">_xll.NSGLABAL($H$3,$B61,P$4,,,,$C$3)</f>
        <v>#NAME?</v>
      </c>
      <c r="Q61" s="29"/>
      <c r="R61" s="35" t="e">
        <f t="shared" ca="1" si="7"/>
        <v>#NAME?</v>
      </c>
    </row>
    <row r="62" spans="2:18" s="24" customFormat="1" ht="16.5" customHeight="1">
      <c r="B62" s="1" t="str">
        <f>IF(TRUE,"6130","LI(21,0)")</f>
        <v>6130</v>
      </c>
      <c r="C62" s="58" t="str">
        <f>IF(TRUE,"Miscellaneous Expense","LI(21,1)")</f>
        <v>Miscellaneous Expense</v>
      </c>
      <c r="D62" s="25"/>
      <c r="E62" s="31" t="e">
        <f ca="1">_xll.NSGLABAL($H$3,$B62,E$4,,,,$C$3)</f>
        <v>#NAME?</v>
      </c>
      <c r="F62" s="32" t="e">
        <f ca="1">_xll.NSGLABAL($H$3,$B62,F$4,,,,$C$3)</f>
        <v>#NAME?</v>
      </c>
      <c r="G62" s="32" t="e">
        <f ca="1">_xll.NSGLABAL($H$3,$B62,G$4,,,,$C$3)</f>
        <v>#NAME?</v>
      </c>
      <c r="H62" s="32" t="e">
        <f ca="1">_xll.NSGLABAL($H$3,$B62,H$4,,,,$C$3)</f>
        <v>#NAME?</v>
      </c>
      <c r="I62" s="32" t="e">
        <f ca="1">_xll.NSGLABAL($H$3,$B62,I$4,,,,$C$3)</f>
        <v>#NAME?</v>
      </c>
      <c r="J62" s="32" t="e">
        <f ca="1">_xll.NSGLABAL($H$3,$B62,J$4,,,,$C$3)</f>
        <v>#NAME?</v>
      </c>
      <c r="K62" s="32" t="e">
        <f ca="1">_xll.NSGLABAL($H$3,$B62,K$4,,,,$C$3)</f>
        <v>#NAME?</v>
      </c>
      <c r="L62" s="32" t="e">
        <f ca="1">_xll.NSGLABAL($H$3,$B62,L$4,,,,$C$3)</f>
        <v>#NAME?</v>
      </c>
      <c r="M62" s="32" t="e">
        <f ca="1">_xll.NSGLABAL($H$3,$B62,M$4,,,,$C$3)</f>
        <v>#NAME?</v>
      </c>
      <c r="N62" s="32" t="e">
        <f ca="1">_xll.NSGLABAL($H$3,$B62,N$4,,,,$C$3)</f>
        <v>#NAME?</v>
      </c>
      <c r="O62" s="32" t="e">
        <f ca="1">_xll.NSGLABAL($H$3,$B62,O$4,,,,$C$3)</f>
        <v>#NAME?</v>
      </c>
      <c r="P62" s="34" t="e">
        <f ca="1">_xll.NSGLABAL($H$3,$B62,P$4,,,,$C$3)</f>
        <v>#NAME?</v>
      </c>
      <c r="Q62" s="29"/>
      <c r="R62" s="35" t="e">
        <f t="shared" ca="1" si="7"/>
        <v>#NAME?</v>
      </c>
    </row>
    <row r="63" spans="2:18" s="24" customFormat="1" ht="16.5" customHeight="1">
      <c r="B63" s="1" t="str">
        <f>IF(TRUE,"6150","LI(22,0)")</f>
        <v>6150</v>
      </c>
      <c r="C63" s="58" t="str">
        <f>IF(TRUE,"Office Expense","LI(22,1)")</f>
        <v>Office Expense</v>
      </c>
      <c r="D63" s="25"/>
      <c r="E63" s="31" t="e">
        <f ca="1">_xll.NSGLABAL($H$3,$B63,E$4,,,,$C$3)</f>
        <v>#NAME?</v>
      </c>
      <c r="F63" s="32" t="e">
        <f ca="1">_xll.NSGLABAL($H$3,$B63,F$4,,,,$C$3)</f>
        <v>#NAME?</v>
      </c>
      <c r="G63" s="32" t="e">
        <f ca="1">_xll.NSGLABAL($H$3,$B63,G$4,,,,$C$3)</f>
        <v>#NAME?</v>
      </c>
      <c r="H63" s="32" t="e">
        <f ca="1">_xll.NSGLABAL($H$3,$B63,H$4,,,,$C$3)</f>
        <v>#NAME?</v>
      </c>
      <c r="I63" s="32" t="e">
        <f ca="1">_xll.NSGLABAL($H$3,$B63,I$4,,,,$C$3)</f>
        <v>#NAME?</v>
      </c>
      <c r="J63" s="32" t="e">
        <f ca="1">_xll.NSGLABAL($H$3,$B63,J$4,,,,$C$3)</f>
        <v>#NAME?</v>
      </c>
      <c r="K63" s="32" t="e">
        <f ca="1">_xll.NSGLABAL($H$3,$B63,K$4,,,,$C$3)</f>
        <v>#NAME?</v>
      </c>
      <c r="L63" s="32" t="e">
        <f ca="1">_xll.NSGLABAL($H$3,$B63,L$4,,,,$C$3)</f>
        <v>#NAME?</v>
      </c>
      <c r="M63" s="32" t="e">
        <f ca="1">_xll.NSGLABAL($H$3,$B63,M$4,,,,$C$3)</f>
        <v>#NAME?</v>
      </c>
      <c r="N63" s="32" t="e">
        <f ca="1">_xll.NSGLABAL($H$3,$B63,N$4,,,,$C$3)</f>
        <v>#NAME?</v>
      </c>
      <c r="O63" s="32" t="e">
        <f ca="1">_xll.NSGLABAL($H$3,$B63,O$4,,,,$C$3)</f>
        <v>#NAME?</v>
      </c>
      <c r="P63" s="34" t="e">
        <f ca="1">_xll.NSGLABAL($H$3,$B63,P$4,,,,$C$3)</f>
        <v>#NAME?</v>
      </c>
      <c r="Q63" s="29"/>
      <c r="R63" s="35" t="e">
        <f t="shared" ca="1" si="7"/>
        <v>#NAME?</v>
      </c>
    </row>
    <row r="64" spans="2:18" s="24" customFormat="1" ht="16.5" customHeight="1">
      <c r="B64" s="1" t="str">
        <f>IF(TRUE,"6160","LI(23,0)")</f>
        <v>6160</v>
      </c>
      <c r="C64" s="58" t="str">
        <f>IF(TRUE,"Outside Services","LI(23,1)")</f>
        <v>Outside Services</v>
      </c>
      <c r="D64" s="25"/>
      <c r="E64" s="31" t="e">
        <f ca="1">_xll.NSGLABAL($H$3,$B64,E$4,,,,$C$3)</f>
        <v>#NAME?</v>
      </c>
      <c r="F64" s="32" t="e">
        <f ca="1">_xll.NSGLABAL($H$3,$B64,F$4,,,,$C$3)</f>
        <v>#NAME?</v>
      </c>
      <c r="G64" s="32" t="e">
        <f ca="1">_xll.NSGLABAL($H$3,$B64,G$4,,,,$C$3)</f>
        <v>#NAME?</v>
      </c>
      <c r="H64" s="32" t="e">
        <f ca="1">_xll.NSGLABAL($H$3,$B64,H$4,,,,$C$3)</f>
        <v>#NAME?</v>
      </c>
      <c r="I64" s="32" t="e">
        <f ca="1">_xll.NSGLABAL($H$3,$B64,I$4,,,,$C$3)</f>
        <v>#NAME?</v>
      </c>
      <c r="J64" s="32" t="e">
        <f ca="1">_xll.NSGLABAL($H$3,$B64,J$4,,,,$C$3)</f>
        <v>#NAME?</v>
      </c>
      <c r="K64" s="32" t="e">
        <f ca="1">_xll.NSGLABAL($H$3,$B64,K$4,,,,$C$3)</f>
        <v>#NAME?</v>
      </c>
      <c r="L64" s="32" t="e">
        <f ca="1">_xll.NSGLABAL($H$3,$B64,L$4,,,,$C$3)</f>
        <v>#NAME?</v>
      </c>
      <c r="M64" s="32" t="e">
        <f ca="1">_xll.NSGLABAL($H$3,$B64,M$4,,,,$C$3)</f>
        <v>#NAME?</v>
      </c>
      <c r="N64" s="32" t="e">
        <f ca="1">_xll.NSGLABAL($H$3,$B64,N$4,,,,$C$3)</f>
        <v>#NAME?</v>
      </c>
      <c r="O64" s="32" t="e">
        <f ca="1">_xll.NSGLABAL($H$3,$B64,O$4,,,,$C$3)</f>
        <v>#NAME?</v>
      </c>
      <c r="P64" s="34" t="e">
        <f ca="1">_xll.NSGLABAL($H$3,$B64,P$4,,,,$C$3)</f>
        <v>#NAME?</v>
      </c>
      <c r="Q64" s="29"/>
      <c r="R64" s="35" t="e">
        <f t="shared" ca="1" si="7"/>
        <v>#NAME?</v>
      </c>
    </row>
    <row r="65" spans="2:18" s="24" customFormat="1" ht="16.5" customHeight="1">
      <c r="B65" s="1" t="str">
        <f>IF(TRUE,"6170","LI(24,0)")</f>
        <v>6170</v>
      </c>
      <c r="C65" s="58" t="str">
        <f>IF(TRUE,"Postage &amp; Delivery","LI(24,1)")</f>
        <v>Postage &amp; Delivery</v>
      </c>
      <c r="D65" s="25"/>
      <c r="E65" s="31" t="e">
        <f ca="1">_xll.NSGLABAL($H$3,$B65,E$4,,,,$C$3)</f>
        <v>#NAME?</v>
      </c>
      <c r="F65" s="32" t="e">
        <f ca="1">_xll.NSGLABAL($H$3,$B65,F$4,,,,$C$3)</f>
        <v>#NAME?</v>
      </c>
      <c r="G65" s="32" t="e">
        <f ca="1">_xll.NSGLABAL($H$3,$B65,G$4,,,,$C$3)</f>
        <v>#NAME?</v>
      </c>
      <c r="H65" s="32" t="e">
        <f ca="1">_xll.NSGLABAL($H$3,$B65,H$4,,,,$C$3)</f>
        <v>#NAME?</v>
      </c>
      <c r="I65" s="32" t="e">
        <f ca="1">_xll.NSGLABAL($H$3,$B65,I$4,,,,$C$3)</f>
        <v>#NAME?</v>
      </c>
      <c r="J65" s="32" t="e">
        <f ca="1">_xll.NSGLABAL($H$3,$B65,J$4,,,,$C$3)</f>
        <v>#NAME?</v>
      </c>
      <c r="K65" s="32" t="e">
        <f ca="1">_xll.NSGLABAL($H$3,$B65,K$4,,,,$C$3)</f>
        <v>#NAME?</v>
      </c>
      <c r="L65" s="32" t="e">
        <f ca="1">_xll.NSGLABAL($H$3,$B65,L$4,,,,$C$3)</f>
        <v>#NAME?</v>
      </c>
      <c r="M65" s="32" t="e">
        <f ca="1">_xll.NSGLABAL($H$3,$B65,M$4,,,,$C$3)</f>
        <v>#NAME?</v>
      </c>
      <c r="N65" s="32" t="e">
        <f ca="1">_xll.NSGLABAL($H$3,$B65,N$4,,,,$C$3)</f>
        <v>#NAME?</v>
      </c>
      <c r="O65" s="32" t="e">
        <f ca="1">_xll.NSGLABAL($H$3,$B65,O$4,,,,$C$3)</f>
        <v>#NAME?</v>
      </c>
      <c r="P65" s="34" t="e">
        <f ca="1">_xll.NSGLABAL($H$3,$B65,P$4,,,,$C$3)</f>
        <v>#NAME?</v>
      </c>
      <c r="Q65" s="29"/>
      <c r="R65" s="35" t="e">
        <f t="shared" ca="1" si="7"/>
        <v>#NAME?</v>
      </c>
    </row>
    <row r="66" spans="2:18" s="24" customFormat="1" ht="16.5" customHeight="1">
      <c r="B66" s="1" t="str">
        <f>IF(TRUE,"6180","LI(25,0)")</f>
        <v>6180</v>
      </c>
      <c r="C66" s="58" t="str">
        <f>IF(TRUE,"Professional Fees","LI(25,1)")</f>
        <v>Professional Fees</v>
      </c>
      <c r="D66" s="25"/>
      <c r="E66" s="31" t="e">
        <f ca="1">_xll.NSGLABAL($H$3,$B66,E$4,,,,$C$3)</f>
        <v>#NAME?</v>
      </c>
      <c r="F66" s="32" t="e">
        <f ca="1">_xll.NSGLABAL($H$3,$B66,F$4,,,,$C$3)</f>
        <v>#NAME?</v>
      </c>
      <c r="G66" s="32" t="e">
        <f ca="1">_xll.NSGLABAL($H$3,$B66,G$4,,,,$C$3)</f>
        <v>#NAME?</v>
      </c>
      <c r="H66" s="32" t="e">
        <f ca="1">_xll.NSGLABAL($H$3,$B66,H$4,,,,$C$3)</f>
        <v>#NAME?</v>
      </c>
      <c r="I66" s="32" t="e">
        <f ca="1">_xll.NSGLABAL($H$3,$B66,I$4,,,,$C$3)</f>
        <v>#NAME?</v>
      </c>
      <c r="J66" s="32" t="e">
        <f ca="1">_xll.NSGLABAL($H$3,$B66,J$4,,,,$C$3)</f>
        <v>#NAME?</v>
      </c>
      <c r="K66" s="32" t="e">
        <f ca="1">_xll.NSGLABAL($H$3,$B66,K$4,,,,$C$3)</f>
        <v>#NAME?</v>
      </c>
      <c r="L66" s="32" t="e">
        <f ca="1">_xll.NSGLABAL($H$3,$B66,L$4,,,,$C$3)</f>
        <v>#NAME?</v>
      </c>
      <c r="M66" s="32" t="e">
        <f ca="1">_xll.NSGLABAL($H$3,$B66,M$4,,,,$C$3)</f>
        <v>#NAME?</v>
      </c>
      <c r="N66" s="32" t="e">
        <f ca="1">_xll.NSGLABAL($H$3,$B66,N$4,,,,$C$3)</f>
        <v>#NAME?</v>
      </c>
      <c r="O66" s="32" t="e">
        <f ca="1">_xll.NSGLABAL($H$3,$B66,O$4,,,,$C$3)</f>
        <v>#NAME?</v>
      </c>
      <c r="P66" s="34" t="e">
        <f ca="1">_xll.NSGLABAL($H$3,$B66,P$4,,,,$C$3)</f>
        <v>#NAME?</v>
      </c>
      <c r="Q66" s="29"/>
      <c r="R66" s="35" t="e">
        <f t="shared" ca="1" si="7"/>
        <v>#NAME?</v>
      </c>
    </row>
    <row r="67" spans="2:18" s="24" customFormat="1" ht="16.5" customHeight="1">
      <c r="B67" s="1" t="str">
        <f>IF(TRUE,"6182","LI(26,0)")</f>
        <v>6182</v>
      </c>
      <c r="C67" s="58" t="str">
        <f>IF(TRUE,"Accounting","LI(26,1)")</f>
        <v>Accounting</v>
      </c>
      <c r="D67" s="25"/>
      <c r="E67" s="31" t="e">
        <f ca="1">_xll.NSGLABAL($H$3,$B67,E$4,,,,$C$3)</f>
        <v>#NAME?</v>
      </c>
      <c r="F67" s="32" t="e">
        <f ca="1">_xll.NSGLABAL($H$3,$B67,F$4,,,,$C$3)</f>
        <v>#NAME?</v>
      </c>
      <c r="G67" s="32" t="e">
        <f ca="1">_xll.NSGLABAL($H$3,$B67,G$4,,,,$C$3)</f>
        <v>#NAME?</v>
      </c>
      <c r="H67" s="32" t="e">
        <f ca="1">_xll.NSGLABAL($H$3,$B67,H$4,,,,$C$3)</f>
        <v>#NAME?</v>
      </c>
      <c r="I67" s="32" t="e">
        <f ca="1">_xll.NSGLABAL($H$3,$B67,I$4,,,,$C$3)</f>
        <v>#NAME?</v>
      </c>
      <c r="J67" s="32" t="e">
        <f ca="1">_xll.NSGLABAL($H$3,$B67,J$4,,,,$C$3)</f>
        <v>#NAME?</v>
      </c>
      <c r="K67" s="32" t="e">
        <f ca="1">_xll.NSGLABAL($H$3,$B67,K$4,,,,$C$3)</f>
        <v>#NAME?</v>
      </c>
      <c r="L67" s="32" t="e">
        <f ca="1">_xll.NSGLABAL($H$3,$B67,L$4,,,,$C$3)</f>
        <v>#NAME?</v>
      </c>
      <c r="M67" s="32" t="e">
        <f ca="1">_xll.NSGLABAL($H$3,$B67,M$4,,,,$C$3)</f>
        <v>#NAME?</v>
      </c>
      <c r="N67" s="32" t="e">
        <f ca="1">_xll.NSGLABAL($H$3,$B67,N$4,,,,$C$3)</f>
        <v>#NAME?</v>
      </c>
      <c r="O67" s="32" t="e">
        <f ca="1">_xll.NSGLABAL($H$3,$B67,O$4,,,,$C$3)</f>
        <v>#NAME?</v>
      </c>
      <c r="P67" s="34" t="e">
        <f ca="1">_xll.NSGLABAL($H$3,$B67,P$4,,,,$C$3)</f>
        <v>#NAME?</v>
      </c>
      <c r="Q67" s="29"/>
      <c r="R67" s="35" t="e">
        <f t="shared" ca="1" si="7"/>
        <v>#NAME?</v>
      </c>
    </row>
    <row r="68" spans="2:18" s="24" customFormat="1" ht="16.5" customHeight="1">
      <c r="B68" s="1" t="str">
        <f>IF(TRUE,"6184","LI(27,0)")</f>
        <v>6184</v>
      </c>
      <c r="C68" s="58" t="str">
        <f>IF(TRUE,"Legal","LI(27,1)")</f>
        <v>Legal</v>
      </c>
      <c r="D68" s="25"/>
      <c r="E68" s="31" t="e">
        <f ca="1">_xll.NSGLABAL($H$3,$B68,E$4,,,,$C$3)</f>
        <v>#NAME?</v>
      </c>
      <c r="F68" s="32" t="e">
        <f ca="1">_xll.NSGLABAL($H$3,$B68,F$4,,,,$C$3)</f>
        <v>#NAME?</v>
      </c>
      <c r="G68" s="32" t="e">
        <f ca="1">_xll.NSGLABAL($H$3,$B68,G$4,,,,$C$3)</f>
        <v>#NAME?</v>
      </c>
      <c r="H68" s="32" t="e">
        <f ca="1">_xll.NSGLABAL($H$3,$B68,H$4,,,,$C$3)</f>
        <v>#NAME?</v>
      </c>
      <c r="I68" s="32" t="e">
        <f ca="1">_xll.NSGLABAL($H$3,$B68,I$4,,,,$C$3)</f>
        <v>#NAME?</v>
      </c>
      <c r="J68" s="32" t="e">
        <f ca="1">_xll.NSGLABAL($H$3,$B68,J$4,,,,$C$3)</f>
        <v>#NAME?</v>
      </c>
      <c r="K68" s="32" t="e">
        <f ca="1">_xll.NSGLABAL($H$3,$B68,K$4,,,,$C$3)</f>
        <v>#NAME?</v>
      </c>
      <c r="L68" s="32" t="e">
        <f ca="1">_xll.NSGLABAL($H$3,$B68,L$4,,,,$C$3)</f>
        <v>#NAME?</v>
      </c>
      <c r="M68" s="32" t="e">
        <f ca="1">_xll.NSGLABAL($H$3,$B68,M$4,,,,$C$3)</f>
        <v>#NAME?</v>
      </c>
      <c r="N68" s="32" t="e">
        <f ca="1">_xll.NSGLABAL($H$3,$B68,N$4,,,,$C$3)</f>
        <v>#NAME?</v>
      </c>
      <c r="O68" s="32" t="e">
        <f ca="1">_xll.NSGLABAL($H$3,$B68,O$4,,,,$C$3)</f>
        <v>#NAME?</v>
      </c>
      <c r="P68" s="34" t="e">
        <f ca="1">_xll.NSGLABAL($H$3,$B68,P$4,,,,$C$3)</f>
        <v>#NAME?</v>
      </c>
      <c r="Q68" s="29"/>
      <c r="R68" s="35" t="e">
        <f t="shared" ca="1" si="7"/>
        <v>#NAME?</v>
      </c>
    </row>
    <row r="69" spans="2:18" s="24" customFormat="1" ht="16.5" customHeight="1">
      <c r="B69" s="1" t="str">
        <f>IF(TRUE,"6200","LI(28,0)")</f>
        <v>6200</v>
      </c>
      <c r="C69" s="58" t="str">
        <f>IF(TRUE,"Rent Expense","LI(28,1)")</f>
        <v>Rent Expense</v>
      </c>
      <c r="D69" s="25"/>
      <c r="E69" s="31" t="e">
        <f ca="1">_xll.NSGLABAL($H$3,$B69,E$4,,,,$C$3)</f>
        <v>#NAME?</v>
      </c>
      <c r="F69" s="32" t="e">
        <f ca="1">_xll.NSGLABAL($H$3,$B69,F$4,,,,$C$3)</f>
        <v>#NAME?</v>
      </c>
      <c r="G69" s="32" t="e">
        <f ca="1">_xll.NSGLABAL($H$3,$B69,G$4,,,,$C$3)</f>
        <v>#NAME?</v>
      </c>
      <c r="H69" s="32" t="e">
        <f ca="1">_xll.NSGLABAL($H$3,$B69,H$4,,,,$C$3)</f>
        <v>#NAME?</v>
      </c>
      <c r="I69" s="32" t="e">
        <f ca="1">_xll.NSGLABAL($H$3,$B69,I$4,,,,$C$3)</f>
        <v>#NAME?</v>
      </c>
      <c r="J69" s="32" t="e">
        <f ca="1">_xll.NSGLABAL($H$3,$B69,J$4,,,,$C$3)</f>
        <v>#NAME?</v>
      </c>
      <c r="K69" s="32" t="e">
        <f ca="1">_xll.NSGLABAL($H$3,$B69,K$4,,,,$C$3)</f>
        <v>#NAME?</v>
      </c>
      <c r="L69" s="32" t="e">
        <f ca="1">_xll.NSGLABAL($H$3,$B69,L$4,,,,$C$3)</f>
        <v>#NAME?</v>
      </c>
      <c r="M69" s="32" t="e">
        <f ca="1">_xll.NSGLABAL($H$3,$B69,M$4,,,,$C$3)</f>
        <v>#NAME?</v>
      </c>
      <c r="N69" s="32" t="e">
        <f ca="1">_xll.NSGLABAL($H$3,$B69,N$4,,,,$C$3)</f>
        <v>#NAME?</v>
      </c>
      <c r="O69" s="32" t="e">
        <f ca="1">_xll.NSGLABAL($H$3,$B69,O$4,,,,$C$3)</f>
        <v>#NAME?</v>
      </c>
      <c r="P69" s="34" t="e">
        <f ca="1">_xll.NSGLABAL($H$3,$B69,P$4,,,,$C$3)</f>
        <v>#NAME?</v>
      </c>
      <c r="Q69" s="29"/>
      <c r="R69" s="35" t="e">
        <f t="shared" ca="1" si="7"/>
        <v>#NAME?</v>
      </c>
    </row>
    <row r="70" spans="2:18" s="24" customFormat="1" ht="16.5" customHeight="1">
      <c r="B70" s="1" t="str">
        <f>IF(TRUE,"6220","LI(29,0)")</f>
        <v>6220</v>
      </c>
      <c r="C70" s="58" t="str">
        <f>IF(TRUE,"Repairs &amp; Maintenance","LI(29,1)")</f>
        <v>Repairs &amp; Maintenance</v>
      </c>
      <c r="D70" s="25"/>
      <c r="E70" s="31" t="e">
        <f ca="1">_xll.NSGLABAL($H$3,$B70,E$4,,,,$C$3)</f>
        <v>#NAME?</v>
      </c>
      <c r="F70" s="32" t="e">
        <f ca="1">_xll.NSGLABAL($H$3,$B70,F$4,,,,$C$3)</f>
        <v>#NAME?</v>
      </c>
      <c r="G70" s="32" t="e">
        <f ca="1">_xll.NSGLABAL($H$3,$B70,G$4,,,,$C$3)</f>
        <v>#NAME?</v>
      </c>
      <c r="H70" s="32" t="e">
        <f ca="1">_xll.NSGLABAL($H$3,$B70,H$4,,,,$C$3)</f>
        <v>#NAME?</v>
      </c>
      <c r="I70" s="32" t="e">
        <f ca="1">_xll.NSGLABAL($H$3,$B70,I$4,,,,$C$3)</f>
        <v>#NAME?</v>
      </c>
      <c r="J70" s="32" t="e">
        <f ca="1">_xll.NSGLABAL($H$3,$B70,J$4,,,,$C$3)</f>
        <v>#NAME?</v>
      </c>
      <c r="K70" s="32" t="e">
        <f ca="1">_xll.NSGLABAL($H$3,$B70,K$4,,,,$C$3)</f>
        <v>#NAME?</v>
      </c>
      <c r="L70" s="32" t="e">
        <f ca="1">_xll.NSGLABAL($H$3,$B70,L$4,,,,$C$3)</f>
        <v>#NAME?</v>
      </c>
      <c r="M70" s="32" t="e">
        <f ca="1">_xll.NSGLABAL($H$3,$B70,M$4,,,,$C$3)</f>
        <v>#NAME?</v>
      </c>
      <c r="N70" s="32" t="e">
        <f ca="1">_xll.NSGLABAL($H$3,$B70,N$4,,,,$C$3)</f>
        <v>#NAME?</v>
      </c>
      <c r="O70" s="32" t="e">
        <f ca="1">_xll.NSGLABAL($H$3,$B70,O$4,,,,$C$3)</f>
        <v>#NAME?</v>
      </c>
      <c r="P70" s="34" t="e">
        <f ca="1">_xll.NSGLABAL($H$3,$B70,P$4,,,,$C$3)</f>
        <v>#NAME?</v>
      </c>
      <c r="Q70" s="29"/>
      <c r="R70" s="35" t="e">
        <f t="shared" ca="1" si="7"/>
        <v>#NAME?</v>
      </c>
    </row>
    <row r="71" spans="2:18" s="24" customFormat="1" ht="16.5" hidden="1" customHeight="1">
      <c r="B71" s="1" t="str">
        <f>IF(TRUE,"6230","LI(30,0)")</f>
        <v>6230</v>
      </c>
      <c r="C71" s="58" t="str">
        <f>IF(TRUE,"Supplies Expense","LI(30,1)")</f>
        <v>Supplies Expense</v>
      </c>
      <c r="D71" s="25"/>
      <c r="E71" s="31" t="e">
        <f ca="1">_xll.NSGLABAL($H$3,$B71,E$4,,,,$C$3)</f>
        <v>#NAME?</v>
      </c>
      <c r="F71" s="32" t="e">
        <f ca="1">_xll.NSGLABAL($H$3,$B71,F$4,,,,$C$3)</f>
        <v>#NAME?</v>
      </c>
      <c r="G71" s="32" t="e">
        <f ca="1">_xll.NSGLABAL($H$3,$B71,G$4,,,,$C$3)</f>
        <v>#NAME?</v>
      </c>
      <c r="H71" s="32" t="e">
        <f ca="1">_xll.NSGLABAL($H$3,$B71,H$4,,,,$C$3)</f>
        <v>#NAME?</v>
      </c>
      <c r="I71" s="32" t="e">
        <f ca="1">_xll.NSGLABAL($H$3,$B71,I$4,,,,$C$3)</f>
        <v>#NAME?</v>
      </c>
      <c r="J71" s="32" t="e">
        <f ca="1">_xll.NSGLABAL($H$3,$B71,J$4,,,,$C$3)</f>
        <v>#NAME?</v>
      </c>
      <c r="K71" s="32" t="e">
        <f ca="1">_xll.NSGLABAL($H$3,$B71,K$4,,,,$C$3)</f>
        <v>#NAME?</v>
      </c>
      <c r="L71" s="32" t="e">
        <f ca="1">_xll.NSGLABAL($H$3,$B71,L$4,,,,$C$3)</f>
        <v>#NAME?</v>
      </c>
      <c r="M71" s="32" t="e">
        <f ca="1">_xll.NSGLABAL($H$3,$B71,M$4,,,,$C$3)</f>
        <v>#NAME?</v>
      </c>
      <c r="N71" s="32" t="e">
        <f ca="1">_xll.NSGLABAL($H$3,$B71,N$4,,,,$C$3)</f>
        <v>#NAME?</v>
      </c>
      <c r="O71" s="32" t="e">
        <f ca="1">_xll.NSGLABAL($H$3,$B71,O$4,,,,$C$3)</f>
        <v>#NAME?</v>
      </c>
      <c r="P71" s="34" t="e">
        <f ca="1">_xll.NSGLABAL($H$3,$B71,P$4,,,,$C$3)</f>
        <v>#NAME?</v>
      </c>
      <c r="Q71" s="29"/>
      <c r="R71" s="35" t="e">
        <f t="shared" ca="1" si="7"/>
        <v>#NAME?</v>
      </c>
    </row>
    <row r="72" spans="2:18" s="24" customFormat="1" ht="16.5" hidden="1" customHeight="1">
      <c r="B72" s="1" t="str">
        <f>IF(TRUE,"6250","LI(31,0)")</f>
        <v>6250</v>
      </c>
      <c r="C72" s="58" t="str">
        <f>IF(TRUE,"Taxes &amp; Licenses-Other","LI(31,1)")</f>
        <v>Taxes &amp; Licenses-Other</v>
      </c>
      <c r="D72" s="25"/>
      <c r="E72" s="31" t="e">
        <f ca="1">_xll.NSGLABAL($H$3,$B72,E$4,,,,$C$3)</f>
        <v>#NAME?</v>
      </c>
      <c r="F72" s="32" t="e">
        <f ca="1">_xll.NSGLABAL($H$3,$B72,F$4,,,,$C$3)</f>
        <v>#NAME?</v>
      </c>
      <c r="G72" s="32" t="e">
        <f ca="1">_xll.NSGLABAL($H$3,$B72,G$4,,,,$C$3)</f>
        <v>#NAME?</v>
      </c>
      <c r="H72" s="32" t="e">
        <f ca="1">_xll.NSGLABAL($H$3,$B72,H$4,,,,$C$3)</f>
        <v>#NAME?</v>
      </c>
      <c r="I72" s="32" t="e">
        <f ca="1">_xll.NSGLABAL($H$3,$B72,I$4,,,,$C$3)</f>
        <v>#NAME?</v>
      </c>
      <c r="J72" s="32" t="e">
        <f ca="1">_xll.NSGLABAL($H$3,$B72,J$4,,,,$C$3)</f>
        <v>#NAME?</v>
      </c>
      <c r="K72" s="32" t="e">
        <f ca="1">_xll.NSGLABAL($H$3,$B72,K$4,,,,$C$3)</f>
        <v>#NAME?</v>
      </c>
      <c r="L72" s="32" t="e">
        <f ca="1">_xll.NSGLABAL($H$3,$B72,L$4,,,,$C$3)</f>
        <v>#NAME?</v>
      </c>
      <c r="M72" s="32" t="e">
        <f ca="1">_xll.NSGLABAL($H$3,$B72,M$4,,,,$C$3)</f>
        <v>#NAME?</v>
      </c>
      <c r="N72" s="32" t="e">
        <f ca="1">_xll.NSGLABAL($H$3,$B72,N$4,,,,$C$3)</f>
        <v>#NAME?</v>
      </c>
      <c r="O72" s="32" t="e">
        <f ca="1">_xll.NSGLABAL($H$3,$B72,O$4,,,,$C$3)</f>
        <v>#NAME?</v>
      </c>
      <c r="P72" s="34" t="e">
        <f ca="1">_xll.NSGLABAL($H$3,$B72,P$4,,,,$C$3)</f>
        <v>#NAME?</v>
      </c>
      <c r="Q72" s="29"/>
      <c r="R72" s="35" t="e">
        <f t="shared" ca="1" si="7"/>
        <v>#NAME?</v>
      </c>
    </row>
    <row r="73" spans="2:18" s="24" customFormat="1" ht="16.5" hidden="1" customHeight="1">
      <c r="B73" s="1" t="str">
        <f>IF(TRUE,"6252","LI(32,0)")</f>
        <v>6252</v>
      </c>
      <c r="C73" s="58" t="str">
        <f>IF(TRUE,"Business","LI(32,1)")</f>
        <v>Business</v>
      </c>
      <c r="D73" s="25"/>
      <c r="E73" s="31" t="e">
        <f ca="1">_xll.NSGLABAL($H$3,$B73,E$4,,,,$C$3)</f>
        <v>#NAME?</v>
      </c>
      <c r="F73" s="32" t="e">
        <f ca="1">_xll.NSGLABAL($H$3,$B73,F$4,,,,$C$3)</f>
        <v>#NAME?</v>
      </c>
      <c r="G73" s="32" t="e">
        <f ca="1">_xll.NSGLABAL($H$3,$B73,G$4,,,,$C$3)</f>
        <v>#NAME?</v>
      </c>
      <c r="H73" s="32" t="e">
        <f ca="1">_xll.NSGLABAL($H$3,$B73,H$4,,,,$C$3)</f>
        <v>#NAME?</v>
      </c>
      <c r="I73" s="32" t="e">
        <f ca="1">_xll.NSGLABAL($H$3,$B73,I$4,,,,$C$3)</f>
        <v>#NAME?</v>
      </c>
      <c r="J73" s="32" t="e">
        <f ca="1">_xll.NSGLABAL($H$3,$B73,J$4,,,,$C$3)</f>
        <v>#NAME?</v>
      </c>
      <c r="K73" s="32" t="e">
        <f ca="1">_xll.NSGLABAL($H$3,$B73,K$4,,,,$C$3)</f>
        <v>#NAME?</v>
      </c>
      <c r="L73" s="32" t="e">
        <f ca="1">_xll.NSGLABAL($H$3,$B73,L$4,,,,$C$3)</f>
        <v>#NAME?</v>
      </c>
      <c r="M73" s="32" t="e">
        <f ca="1">_xll.NSGLABAL($H$3,$B73,M$4,,,,$C$3)</f>
        <v>#NAME?</v>
      </c>
      <c r="N73" s="32" t="e">
        <f ca="1">_xll.NSGLABAL($H$3,$B73,N$4,,,,$C$3)</f>
        <v>#NAME?</v>
      </c>
      <c r="O73" s="32" t="e">
        <f ca="1">_xll.NSGLABAL($H$3,$B73,O$4,,,,$C$3)</f>
        <v>#NAME?</v>
      </c>
      <c r="P73" s="34" t="e">
        <f ca="1">_xll.NSGLABAL($H$3,$B73,P$4,,,,$C$3)</f>
        <v>#NAME?</v>
      </c>
      <c r="Q73" s="29"/>
      <c r="R73" s="35" t="e">
        <f t="shared" ca="1" si="7"/>
        <v>#NAME?</v>
      </c>
    </row>
    <row r="74" spans="2:18" s="24" customFormat="1" ht="16.5" hidden="1" customHeight="1">
      <c r="B74" s="1" t="str">
        <f>IF(TRUE,"6254","LI(33,0)")</f>
        <v>6254</v>
      </c>
      <c r="C74" s="58" t="str">
        <f>IF(TRUE,"Property","LI(33,1)")</f>
        <v>Property</v>
      </c>
      <c r="D74" s="25"/>
      <c r="E74" s="31" t="e">
        <f ca="1">_xll.NSGLABAL($H$3,$B74,E$4,,,,$C$3)</f>
        <v>#NAME?</v>
      </c>
      <c r="F74" s="32" t="e">
        <f ca="1">_xll.NSGLABAL($H$3,$B74,F$4,,,,$C$3)</f>
        <v>#NAME?</v>
      </c>
      <c r="G74" s="32" t="e">
        <f ca="1">_xll.NSGLABAL($H$3,$B74,G$4,,,,$C$3)</f>
        <v>#NAME?</v>
      </c>
      <c r="H74" s="32" t="e">
        <f ca="1">_xll.NSGLABAL($H$3,$B74,H$4,,,,$C$3)</f>
        <v>#NAME?</v>
      </c>
      <c r="I74" s="32" t="e">
        <f ca="1">_xll.NSGLABAL($H$3,$B74,I$4,,,,$C$3)</f>
        <v>#NAME?</v>
      </c>
      <c r="J74" s="32" t="e">
        <f ca="1">_xll.NSGLABAL($H$3,$B74,J$4,,,,$C$3)</f>
        <v>#NAME?</v>
      </c>
      <c r="K74" s="32" t="e">
        <f ca="1">_xll.NSGLABAL($H$3,$B74,K$4,,,,$C$3)</f>
        <v>#NAME?</v>
      </c>
      <c r="L74" s="32" t="e">
        <f ca="1">_xll.NSGLABAL($H$3,$B74,L$4,,,,$C$3)</f>
        <v>#NAME?</v>
      </c>
      <c r="M74" s="32" t="e">
        <f ca="1">_xll.NSGLABAL($H$3,$B74,M$4,,,,$C$3)</f>
        <v>#NAME?</v>
      </c>
      <c r="N74" s="32" t="e">
        <f ca="1">_xll.NSGLABAL($H$3,$B74,N$4,,,,$C$3)</f>
        <v>#NAME?</v>
      </c>
      <c r="O74" s="32" t="e">
        <f ca="1">_xll.NSGLABAL($H$3,$B74,O$4,,,,$C$3)</f>
        <v>#NAME?</v>
      </c>
      <c r="P74" s="34" t="e">
        <f ca="1">_xll.NSGLABAL($H$3,$B74,P$4,,,,$C$3)</f>
        <v>#NAME?</v>
      </c>
      <c r="Q74" s="29"/>
      <c r="R74" s="35" t="e">
        <f t="shared" ca="1" si="7"/>
        <v>#NAME?</v>
      </c>
    </row>
    <row r="75" spans="2:18" s="24" customFormat="1" ht="16.5" customHeight="1">
      <c r="B75" s="1" t="str">
        <f>IF(TRUE,"6260","LI(34,0)")</f>
        <v>6260</v>
      </c>
      <c r="C75" s="58" t="str">
        <f>IF(TRUE,"Telephone Expense","LI(34,1)")</f>
        <v>Telephone Expense</v>
      </c>
      <c r="D75" s="25"/>
      <c r="E75" s="31" t="e">
        <f ca="1">_xll.NSGLABAL($H$3,$B75,E$4,,,,$C$3)</f>
        <v>#NAME?</v>
      </c>
      <c r="F75" s="32" t="e">
        <f ca="1">_xll.NSGLABAL($H$3,$B75,F$4,,,,$C$3)</f>
        <v>#NAME?</v>
      </c>
      <c r="G75" s="32" t="e">
        <f ca="1">_xll.NSGLABAL($H$3,$B75,G$4,,,,$C$3)</f>
        <v>#NAME?</v>
      </c>
      <c r="H75" s="32" t="e">
        <f ca="1">_xll.NSGLABAL($H$3,$B75,H$4,,,,$C$3)</f>
        <v>#NAME?</v>
      </c>
      <c r="I75" s="32" t="e">
        <f ca="1">_xll.NSGLABAL($H$3,$B75,I$4,,,,$C$3)</f>
        <v>#NAME?</v>
      </c>
      <c r="J75" s="32" t="e">
        <f ca="1">_xll.NSGLABAL($H$3,$B75,J$4,,,,$C$3)</f>
        <v>#NAME?</v>
      </c>
      <c r="K75" s="32" t="e">
        <f ca="1">_xll.NSGLABAL($H$3,$B75,K$4,,,,$C$3)</f>
        <v>#NAME?</v>
      </c>
      <c r="L75" s="32" t="e">
        <f ca="1">_xll.NSGLABAL($H$3,$B75,L$4,,,,$C$3)</f>
        <v>#NAME?</v>
      </c>
      <c r="M75" s="32" t="e">
        <f ca="1">_xll.NSGLABAL($H$3,$B75,M$4,,,,$C$3)</f>
        <v>#NAME?</v>
      </c>
      <c r="N75" s="32" t="e">
        <f ca="1">_xll.NSGLABAL($H$3,$B75,N$4,,,,$C$3)</f>
        <v>#NAME?</v>
      </c>
      <c r="O75" s="32" t="e">
        <f ca="1">_xll.NSGLABAL($H$3,$B75,O$4,,,,$C$3)</f>
        <v>#NAME?</v>
      </c>
      <c r="P75" s="34" t="e">
        <f ca="1">_xll.NSGLABAL($H$3,$B75,P$4,,,,$C$3)</f>
        <v>#NAME?</v>
      </c>
      <c r="Q75" s="29"/>
      <c r="R75" s="35" t="e">
        <f t="shared" ca="1" si="7"/>
        <v>#NAME?</v>
      </c>
    </row>
    <row r="76" spans="2:18" s="24" customFormat="1" ht="16.5" customHeight="1">
      <c r="B76" s="3" t="str">
        <f>IF(TRUE,"6262","LI(35,0)")</f>
        <v>6262</v>
      </c>
      <c r="C76" s="62" t="str">
        <f>IF(TRUE,"Regular Service","LI(35,1)")</f>
        <v>Regular Service</v>
      </c>
      <c r="D76" s="29"/>
      <c r="E76" s="31" t="e">
        <f ca="1">_xll.NSGLABAL($H$3,$B76,E$4,,,,$C$3)</f>
        <v>#NAME?</v>
      </c>
      <c r="F76" s="32" t="e">
        <f ca="1">_xll.NSGLABAL($H$3,$B76,F$4,,,,$C$3)</f>
        <v>#NAME?</v>
      </c>
      <c r="G76" s="32" t="e">
        <f ca="1">_xll.NSGLABAL($H$3,$B76,G$4,,,,$C$3)</f>
        <v>#NAME?</v>
      </c>
      <c r="H76" s="32" t="e">
        <f ca="1">_xll.NSGLABAL($H$3,$B76,H$4,,,,$C$3)</f>
        <v>#NAME?</v>
      </c>
      <c r="I76" s="32" t="e">
        <f ca="1">_xll.NSGLABAL($H$3,$B76,I$4,,,,$C$3)</f>
        <v>#NAME?</v>
      </c>
      <c r="J76" s="32" t="e">
        <f ca="1">_xll.NSGLABAL($H$3,$B76,J$4,,,,$C$3)</f>
        <v>#NAME?</v>
      </c>
      <c r="K76" s="32" t="e">
        <f ca="1">_xll.NSGLABAL($H$3,$B76,K$4,,,,$C$3)</f>
        <v>#NAME?</v>
      </c>
      <c r="L76" s="32" t="e">
        <f ca="1">_xll.NSGLABAL($H$3,$B76,L$4,,,,$C$3)</f>
        <v>#NAME?</v>
      </c>
      <c r="M76" s="32" t="e">
        <f ca="1">_xll.NSGLABAL($H$3,$B76,M$4,,,,$C$3)</f>
        <v>#NAME?</v>
      </c>
      <c r="N76" s="32" t="e">
        <f ca="1">_xll.NSGLABAL($H$3,$B76,N$4,,,,$C$3)</f>
        <v>#NAME?</v>
      </c>
      <c r="O76" s="32" t="e">
        <f ca="1">_xll.NSGLABAL($H$3,$B76,O$4,,,,$C$3)</f>
        <v>#NAME?</v>
      </c>
      <c r="P76" s="34" t="e">
        <f ca="1">_xll.NSGLABAL($H$3,$B76,P$4,,,,$C$3)</f>
        <v>#NAME?</v>
      </c>
      <c r="Q76" s="29"/>
      <c r="R76" s="35" t="e">
        <f t="shared" ca="1" si="7"/>
        <v>#NAME?</v>
      </c>
    </row>
    <row r="77" spans="2:18" s="24" customFormat="1" ht="16.5" customHeight="1">
      <c r="B77" s="3" t="str">
        <f>IF(TRUE,"6266","LI(36,0)")</f>
        <v>6266</v>
      </c>
      <c r="C77" s="62" t="str">
        <f>IF(TRUE,"Cellular","LI(36,1)")</f>
        <v>Cellular</v>
      </c>
      <c r="D77" s="29"/>
      <c r="E77" s="31" t="e">
        <f ca="1">_xll.NSGLABAL($H$3,$B77,E$4,,,,$C$3)</f>
        <v>#NAME?</v>
      </c>
      <c r="F77" s="32" t="e">
        <f ca="1">_xll.NSGLABAL($H$3,$B77,F$4,,,,$C$3)</f>
        <v>#NAME?</v>
      </c>
      <c r="G77" s="32" t="e">
        <f ca="1">_xll.NSGLABAL($H$3,$B77,G$4,,,,$C$3)</f>
        <v>#NAME?</v>
      </c>
      <c r="H77" s="32" t="e">
        <f ca="1">_xll.NSGLABAL($H$3,$B77,H$4,,,,$C$3)</f>
        <v>#NAME?</v>
      </c>
      <c r="I77" s="32" t="e">
        <f ca="1">_xll.NSGLABAL($H$3,$B77,I$4,,,,$C$3)</f>
        <v>#NAME?</v>
      </c>
      <c r="J77" s="32" t="e">
        <f ca="1">_xll.NSGLABAL($H$3,$B77,J$4,,,,$C$3)</f>
        <v>#NAME?</v>
      </c>
      <c r="K77" s="32" t="e">
        <f ca="1">_xll.NSGLABAL($H$3,$B77,K$4,,,,$C$3)</f>
        <v>#NAME?</v>
      </c>
      <c r="L77" s="32" t="e">
        <f ca="1">_xll.NSGLABAL($H$3,$B77,L$4,,,,$C$3)</f>
        <v>#NAME?</v>
      </c>
      <c r="M77" s="32" t="e">
        <f ca="1">_xll.NSGLABAL($H$3,$B77,M$4,,,,$C$3)</f>
        <v>#NAME?</v>
      </c>
      <c r="N77" s="32" t="e">
        <f ca="1">_xll.NSGLABAL($H$3,$B77,N$4,,,,$C$3)</f>
        <v>#NAME?</v>
      </c>
      <c r="O77" s="32" t="e">
        <f ca="1">_xll.NSGLABAL($H$3,$B77,O$4,,,,$C$3)</f>
        <v>#NAME?</v>
      </c>
      <c r="P77" s="34" t="e">
        <f ca="1">_xll.NSGLABAL($H$3,$B77,P$4,,,,$C$3)</f>
        <v>#NAME?</v>
      </c>
      <c r="Q77" s="29"/>
      <c r="R77" s="35" t="e">
        <f t="shared" ca="1" si="7"/>
        <v>#NAME?</v>
      </c>
    </row>
    <row r="78" spans="2:18" s="24" customFormat="1" ht="16.5" customHeight="1">
      <c r="B78" s="3" t="str">
        <f>IF(TRUE,"6268","LI(37,0)")</f>
        <v>6268</v>
      </c>
      <c r="C78" s="62" t="str">
        <f>IF(TRUE,"Online Fees","LI(37,1)")</f>
        <v>Online Fees</v>
      </c>
      <c r="D78" s="29"/>
      <c r="E78" s="31" t="e">
        <f ca="1">_xll.NSGLABAL($H$3,$B78,E$4,,,,$C$3)</f>
        <v>#NAME?</v>
      </c>
      <c r="F78" s="32" t="e">
        <f ca="1">_xll.NSGLABAL($H$3,$B78,F$4,,,,$C$3)</f>
        <v>#NAME?</v>
      </c>
      <c r="G78" s="32" t="e">
        <f ca="1">_xll.NSGLABAL($H$3,$B78,G$4,,,,$C$3)</f>
        <v>#NAME?</v>
      </c>
      <c r="H78" s="32" t="e">
        <f ca="1">_xll.NSGLABAL($H$3,$B78,H$4,,,,$C$3)</f>
        <v>#NAME?</v>
      </c>
      <c r="I78" s="32" t="e">
        <f ca="1">_xll.NSGLABAL($H$3,$B78,I$4,,,,$C$3)</f>
        <v>#NAME?</v>
      </c>
      <c r="J78" s="32" t="e">
        <f ca="1">_xll.NSGLABAL($H$3,$B78,J$4,,,,$C$3)</f>
        <v>#NAME?</v>
      </c>
      <c r="K78" s="32" t="e">
        <f ca="1">_xll.NSGLABAL($H$3,$B78,K$4,,,,$C$3)</f>
        <v>#NAME?</v>
      </c>
      <c r="L78" s="32" t="e">
        <f ca="1">_xll.NSGLABAL($H$3,$B78,L$4,,,,$C$3)</f>
        <v>#NAME?</v>
      </c>
      <c r="M78" s="32" t="e">
        <f ca="1">_xll.NSGLABAL($H$3,$B78,M$4,,,,$C$3)</f>
        <v>#NAME?</v>
      </c>
      <c r="N78" s="32" t="e">
        <f ca="1">_xll.NSGLABAL($H$3,$B78,N$4,,,,$C$3)</f>
        <v>#NAME?</v>
      </c>
      <c r="O78" s="32" t="e">
        <f ca="1">_xll.NSGLABAL($H$3,$B78,O$4,,,,$C$3)</f>
        <v>#NAME?</v>
      </c>
      <c r="P78" s="34" t="e">
        <f ca="1">_xll.NSGLABAL($H$3,$B78,P$4,,,,$C$3)</f>
        <v>#NAME?</v>
      </c>
      <c r="Q78" s="29"/>
      <c r="R78" s="35" t="e">
        <f t="shared" ca="1" si="7"/>
        <v>#NAME?</v>
      </c>
    </row>
    <row r="79" spans="2:18" s="24" customFormat="1" ht="16.5" customHeight="1">
      <c r="B79" s="3" t="str">
        <f>IF(TRUE,"6300","LI(38,0)")</f>
        <v>6300</v>
      </c>
      <c r="C79" s="62" t="str">
        <f>IF(TRUE,"Utilities","LI(38,1)")</f>
        <v>Utilities</v>
      </c>
      <c r="D79" s="29"/>
      <c r="E79" s="31" t="e">
        <f ca="1">_xll.NSGLABAL($H$3,$B79,E$4,,,,$C$3)</f>
        <v>#NAME?</v>
      </c>
      <c r="F79" s="32" t="e">
        <f ca="1">_xll.NSGLABAL($H$3,$B79,F$4,,,,$C$3)</f>
        <v>#NAME?</v>
      </c>
      <c r="G79" s="32" t="e">
        <f ca="1">_xll.NSGLABAL($H$3,$B79,G$4,,,,$C$3)</f>
        <v>#NAME?</v>
      </c>
      <c r="H79" s="32" t="e">
        <f ca="1">_xll.NSGLABAL($H$3,$B79,H$4,,,,$C$3)</f>
        <v>#NAME?</v>
      </c>
      <c r="I79" s="32" t="e">
        <f ca="1">_xll.NSGLABAL($H$3,$B79,I$4,,,,$C$3)</f>
        <v>#NAME?</v>
      </c>
      <c r="J79" s="32" t="e">
        <f ca="1">_xll.NSGLABAL($H$3,$B79,J$4,,,,$C$3)</f>
        <v>#NAME?</v>
      </c>
      <c r="K79" s="32" t="e">
        <f ca="1">_xll.NSGLABAL($H$3,$B79,K$4,,,,$C$3)</f>
        <v>#NAME?</v>
      </c>
      <c r="L79" s="32" t="e">
        <f ca="1">_xll.NSGLABAL($H$3,$B79,L$4,,,,$C$3)</f>
        <v>#NAME?</v>
      </c>
      <c r="M79" s="32" t="e">
        <f ca="1">_xll.NSGLABAL($H$3,$B79,M$4,,,,$C$3)</f>
        <v>#NAME?</v>
      </c>
      <c r="N79" s="32" t="e">
        <f ca="1">_xll.NSGLABAL($H$3,$B79,N$4,,,,$C$3)</f>
        <v>#NAME?</v>
      </c>
      <c r="O79" s="32" t="e">
        <f ca="1">_xll.NSGLABAL($H$3,$B79,O$4,,,,$C$3)</f>
        <v>#NAME?</v>
      </c>
      <c r="P79" s="34" t="e">
        <f ca="1">_xll.NSGLABAL($H$3,$B79,P$4,,,,$C$3)</f>
        <v>#NAME?</v>
      </c>
      <c r="Q79" s="29"/>
      <c r="R79" s="35" t="e">
        <f t="shared" ca="1" si="7"/>
        <v>#NAME?</v>
      </c>
    </row>
    <row r="80" spans="2:18" s="24" customFormat="1" ht="16.5" customHeight="1">
      <c r="B80" s="3" t="str">
        <f>IF(TRUE,"6400","LI(39,0)")</f>
        <v>6400</v>
      </c>
      <c r="C80" s="62" t="str">
        <f>IF(TRUE,"Salaries &amp; Wages Expense","LI(39,1)")</f>
        <v>Salaries &amp; Wages Expense</v>
      </c>
      <c r="D80" s="29"/>
      <c r="E80" s="31" t="e">
        <f ca="1">_xll.NSGLABAL($H$3,$B80,E$4,,,,$C$3)</f>
        <v>#NAME?</v>
      </c>
      <c r="F80" s="32" t="e">
        <f ca="1">_xll.NSGLABAL($H$3,$B80,F$4,,,,$C$3)</f>
        <v>#NAME?</v>
      </c>
      <c r="G80" s="32" t="e">
        <f ca="1">_xll.NSGLABAL($H$3,$B80,G$4,,,,$C$3)</f>
        <v>#NAME?</v>
      </c>
      <c r="H80" s="32" t="e">
        <f ca="1">_xll.NSGLABAL($H$3,$B80,H$4,,,,$C$3)</f>
        <v>#NAME?</v>
      </c>
      <c r="I80" s="32" t="e">
        <f ca="1">_xll.NSGLABAL($H$3,$B80,I$4,,,,$C$3)</f>
        <v>#NAME?</v>
      </c>
      <c r="J80" s="32" t="e">
        <f ca="1">_xll.NSGLABAL($H$3,$B80,J$4,,,,$C$3)</f>
        <v>#NAME?</v>
      </c>
      <c r="K80" s="32" t="e">
        <f ca="1">_xll.NSGLABAL($H$3,$B80,K$4,,,,$C$3)</f>
        <v>#NAME?</v>
      </c>
      <c r="L80" s="32" t="e">
        <f ca="1">_xll.NSGLABAL($H$3,$B80,L$4,,,,$C$3)</f>
        <v>#NAME?</v>
      </c>
      <c r="M80" s="32" t="e">
        <f ca="1">_xll.NSGLABAL($H$3,$B80,M$4,,,,$C$3)</f>
        <v>#NAME?</v>
      </c>
      <c r="N80" s="32" t="e">
        <f ca="1">_xll.NSGLABAL($H$3,$B80,N$4,,,,$C$3)</f>
        <v>#NAME?</v>
      </c>
      <c r="O80" s="32" t="e">
        <f ca="1">_xll.NSGLABAL($H$3,$B80,O$4,,,,$C$3)</f>
        <v>#NAME?</v>
      </c>
      <c r="P80" s="34" t="e">
        <f ca="1">_xll.NSGLABAL($H$3,$B80,P$4,,,,$C$3)</f>
        <v>#NAME?</v>
      </c>
      <c r="Q80" s="29"/>
      <c r="R80" s="35" t="e">
        <f t="shared" ca="1" si="7"/>
        <v>#NAME?</v>
      </c>
    </row>
    <row r="81" spans="2:18" s="24" customFormat="1" ht="16.5" hidden="1" customHeight="1">
      <c r="B81" s="3" t="str">
        <f>IF(TRUE,"6500","LI(40,0)")</f>
        <v>6500</v>
      </c>
      <c r="C81" s="62" t="str">
        <f>IF(TRUE,"Payroll Expenses","LI(40,1)")</f>
        <v>Payroll Expenses</v>
      </c>
      <c r="D81" s="29"/>
      <c r="E81" s="31" t="e">
        <f ca="1">_xll.NSGLABAL($H$3,$B81,E$4,,,,$C$3)</f>
        <v>#NAME?</v>
      </c>
      <c r="F81" s="32" t="e">
        <f ca="1">_xll.NSGLABAL($H$3,$B81,F$4,,,,$C$3)</f>
        <v>#NAME?</v>
      </c>
      <c r="G81" s="32" t="e">
        <f ca="1">_xll.NSGLABAL($H$3,$B81,G$4,,,,$C$3)</f>
        <v>#NAME?</v>
      </c>
      <c r="H81" s="32" t="e">
        <f ca="1">_xll.NSGLABAL($H$3,$B81,H$4,,,,$C$3)</f>
        <v>#NAME?</v>
      </c>
      <c r="I81" s="32" t="e">
        <f ca="1">_xll.NSGLABAL($H$3,$B81,I$4,,,,$C$3)</f>
        <v>#NAME?</v>
      </c>
      <c r="J81" s="32" t="e">
        <f ca="1">_xll.NSGLABAL($H$3,$B81,J$4,,,,$C$3)</f>
        <v>#NAME?</v>
      </c>
      <c r="K81" s="32" t="e">
        <f ca="1">_xll.NSGLABAL($H$3,$B81,K$4,,,,$C$3)</f>
        <v>#NAME?</v>
      </c>
      <c r="L81" s="32" t="e">
        <f ca="1">_xll.NSGLABAL($H$3,$B81,L$4,,,,$C$3)</f>
        <v>#NAME?</v>
      </c>
      <c r="M81" s="32" t="e">
        <f ca="1">_xll.NSGLABAL($H$3,$B81,M$4,,,,$C$3)</f>
        <v>#NAME?</v>
      </c>
      <c r="N81" s="32" t="e">
        <f ca="1">_xll.NSGLABAL($H$3,$B81,N$4,,,,$C$3)</f>
        <v>#NAME?</v>
      </c>
      <c r="O81" s="32" t="e">
        <f ca="1">_xll.NSGLABAL($H$3,$B81,O$4,,,,$C$3)</f>
        <v>#NAME?</v>
      </c>
      <c r="P81" s="34" t="e">
        <f ca="1">_xll.NSGLABAL($H$3,$B81,P$4,,,,$C$3)</f>
        <v>#NAME?</v>
      </c>
      <c r="Q81" s="29"/>
      <c r="R81" s="35" t="e">
        <f t="shared" ca="1" si="7"/>
        <v>#NAME?</v>
      </c>
    </row>
    <row r="82" spans="2:18" s="24" customFormat="1" ht="16.5" customHeight="1">
      <c r="B82" s="3" t="str">
        <f>IF(TRUE,"6600","LI(41,0)")</f>
        <v>6600</v>
      </c>
      <c r="C82" s="58" t="str">
        <f>IF(TRUE,"Manufacturing Expenses","LI(41,1)")</f>
        <v>Manufacturing Expenses</v>
      </c>
      <c r="D82" s="25"/>
      <c r="E82" s="31" t="e">
        <f ca="1">_xll.NSGLABAL($H$3,$B82,E$4,,,,$C$3)</f>
        <v>#NAME?</v>
      </c>
      <c r="F82" s="32" t="e">
        <f ca="1">_xll.NSGLABAL($H$3,$B82,F$4,,,,$C$3)</f>
        <v>#NAME?</v>
      </c>
      <c r="G82" s="32" t="e">
        <f ca="1">_xll.NSGLABAL($H$3,$B82,G$4,,,,$C$3)</f>
        <v>#NAME?</v>
      </c>
      <c r="H82" s="32" t="e">
        <f ca="1">_xll.NSGLABAL($H$3,$B82,H$4,,,,$C$3)</f>
        <v>#NAME?</v>
      </c>
      <c r="I82" s="32" t="e">
        <f ca="1">_xll.NSGLABAL($H$3,$B82,I$4,,,,$C$3)</f>
        <v>#NAME?</v>
      </c>
      <c r="J82" s="32" t="e">
        <f ca="1">_xll.NSGLABAL($H$3,$B82,J$4,,,,$C$3)</f>
        <v>#NAME?</v>
      </c>
      <c r="K82" s="32" t="e">
        <f ca="1">_xll.NSGLABAL($H$3,$B82,K$4,,,,$C$3)</f>
        <v>#NAME?</v>
      </c>
      <c r="L82" s="32" t="e">
        <f ca="1">_xll.NSGLABAL($H$3,$B82,L$4,,,,$C$3)</f>
        <v>#NAME?</v>
      </c>
      <c r="M82" s="32" t="e">
        <f ca="1">_xll.NSGLABAL($H$3,$B82,M$4,,,,$C$3)</f>
        <v>#NAME?</v>
      </c>
      <c r="N82" s="32" t="e">
        <f ca="1">_xll.NSGLABAL($H$3,$B82,N$4,,,,$C$3)</f>
        <v>#NAME?</v>
      </c>
      <c r="O82" s="32" t="e">
        <f ca="1">_xll.NSGLABAL($H$3,$B82,O$4,,,,$C$3)</f>
        <v>#NAME?</v>
      </c>
      <c r="P82" s="34" t="e">
        <f ca="1">_xll.NSGLABAL($H$3,$B82,P$4,,,,$C$3)</f>
        <v>#NAME?</v>
      </c>
      <c r="Q82" s="29"/>
      <c r="R82" s="35" t="e">
        <f t="shared" ca="1" si="7"/>
        <v>#NAME?</v>
      </c>
    </row>
    <row r="83" spans="2:18" s="24" customFormat="1" ht="16.5" customHeight="1">
      <c r="B83" s="3" t="str">
        <f>IF(TRUE,"6610","LI(42,0)")</f>
        <v>6610</v>
      </c>
      <c r="C83" s="62" t="str">
        <f>IF(TRUE,"Labor","LI(42,1)")</f>
        <v>Labor</v>
      </c>
      <c r="D83" s="29"/>
      <c r="E83" s="31" t="e">
        <f ca="1">_xll.NSGLABAL($H$3,$B83,E$4,,,,$C$3)</f>
        <v>#NAME?</v>
      </c>
      <c r="F83" s="32" t="e">
        <f ca="1">_xll.NSGLABAL($H$3,$B83,F$4,,,,$C$3)</f>
        <v>#NAME?</v>
      </c>
      <c r="G83" s="32" t="e">
        <f ca="1">_xll.NSGLABAL($H$3,$B83,G$4,,,,$C$3)</f>
        <v>#NAME?</v>
      </c>
      <c r="H83" s="32" t="e">
        <f ca="1">_xll.NSGLABAL($H$3,$B83,H$4,,,,$C$3)</f>
        <v>#NAME?</v>
      </c>
      <c r="I83" s="32" t="e">
        <f ca="1">_xll.NSGLABAL($H$3,$B83,I$4,,,,$C$3)</f>
        <v>#NAME?</v>
      </c>
      <c r="J83" s="32" t="e">
        <f ca="1">_xll.NSGLABAL($H$3,$B83,J$4,,,,$C$3)</f>
        <v>#NAME?</v>
      </c>
      <c r="K83" s="32" t="e">
        <f ca="1">_xll.NSGLABAL($H$3,$B83,K$4,,,,$C$3)</f>
        <v>#NAME?</v>
      </c>
      <c r="L83" s="32" t="e">
        <f ca="1">_xll.NSGLABAL($H$3,$B83,L$4,,,,$C$3)</f>
        <v>#NAME?</v>
      </c>
      <c r="M83" s="32" t="e">
        <f ca="1">_xll.NSGLABAL($H$3,$B83,M$4,,,,$C$3)</f>
        <v>#NAME?</v>
      </c>
      <c r="N83" s="32" t="e">
        <f ca="1">_xll.NSGLABAL($H$3,$B83,N$4,,,,$C$3)</f>
        <v>#NAME?</v>
      </c>
      <c r="O83" s="32" t="e">
        <f ca="1">_xll.NSGLABAL($H$3,$B83,O$4,,,,$C$3)</f>
        <v>#NAME?</v>
      </c>
      <c r="P83" s="34" t="e">
        <f ca="1">_xll.NSGLABAL($H$3,$B83,P$4,,,,$C$3)</f>
        <v>#NAME?</v>
      </c>
      <c r="Q83" s="29"/>
      <c r="R83" s="35" t="e">
        <f t="shared" ca="1" si="7"/>
        <v>#NAME?</v>
      </c>
    </row>
    <row r="84" spans="2:18" s="24" customFormat="1" ht="16.5" customHeight="1">
      <c r="B84" s="3" t="str">
        <f>IF(TRUE,"6620","LI(43,0)")</f>
        <v>6620</v>
      </c>
      <c r="C84" s="62" t="str">
        <f>IF(TRUE,"Labor Burden","LI(43,1)")</f>
        <v>Labor Burden</v>
      </c>
      <c r="D84" s="29"/>
      <c r="E84" s="31" t="e">
        <f ca="1">_xll.NSGLABAL($H$3,$B84,E$4,,,,$C$3)</f>
        <v>#NAME?</v>
      </c>
      <c r="F84" s="32" t="e">
        <f ca="1">_xll.NSGLABAL($H$3,$B84,F$4,,,,$C$3)</f>
        <v>#NAME?</v>
      </c>
      <c r="G84" s="32" t="e">
        <f ca="1">_xll.NSGLABAL($H$3,$B84,G$4,,,,$C$3)</f>
        <v>#NAME?</v>
      </c>
      <c r="H84" s="32" t="e">
        <f ca="1">_xll.NSGLABAL($H$3,$B84,H$4,,,,$C$3)</f>
        <v>#NAME?</v>
      </c>
      <c r="I84" s="32" t="e">
        <f ca="1">_xll.NSGLABAL($H$3,$B84,I$4,,,,$C$3)</f>
        <v>#NAME?</v>
      </c>
      <c r="J84" s="32" t="e">
        <f ca="1">_xll.NSGLABAL($H$3,$B84,J$4,,,,$C$3)</f>
        <v>#NAME?</v>
      </c>
      <c r="K84" s="32" t="e">
        <f ca="1">_xll.NSGLABAL($H$3,$B84,K$4,,,,$C$3)</f>
        <v>#NAME?</v>
      </c>
      <c r="L84" s="32" t="e">
        <f ca="1">_xll.NSGLABAL($H$3,$B84,L$4,,,,$C$3)</f>
        <v>#NAME?</v>
      </c>
      <c r="M84" s="32" t="e">
        <f ca="1">_xll.NSGLABAL($H$3,$B84,M$4,,,,$C$3)</f>
        <v>#NAME?</v>
      </c>
      <c r="N84" s="32" t="e">
        <f ca="1">_xll.NSGLABAL($H$3,$B84,N$4,,,,$C$3)</f>
        <v>#NAME?</v>
      </c>
      <c r="O84" s="32" t="e">
        <f ca="1">_xll.NSGLABAL($H$3,$B84,O$4,,,,$C$3)</f>
        <v>#NAME?</v>
      </c>
      <c r="P84" s="34" t="e">
        <f ca="1">_xll.NSGLABAL($H$3,$B84,P$4,,,,$C$3)</f>
        <v>#NAME?</v>
      </c>
      <c r="Q84" s="29"/>
      <c r="R84" s="35" t="e">
        <f t="shared" ca="1" si="7"/>
        <v>#NAME?</v>
      </c>
    </row>
    <row r="85" spans="2:18" s="24" customFormat="1" ht="16.5" customHeight="1">
      <c r="B85" s="3" t="str">
        <f>IF(TRUE,"6630","LI(44,0)")</f>
        <v>6630</v>
      </c>
      <c r="C85" s="62" t="str">
        <f>IF(TRUE,"Machine","LI(44,1)")</f>
        <v>Machine</v>
      </c>
      <c r="D85" s="29"/>
      <c r="E85" s="31" t="e">
        <f ca="1">_xll.NSGLABAL($H$3,$B85,E$4,,,,$C$3)</f>
        <v>#NAME?</v>
      </c>
      <c r="F85" s="32" t="e">
        <f ca="1">_xll.NSGLABAL($H$3,$B85,F$4,,,,$C$3)</f>
        <v>#NAME?</v>
      </c>
      <c r="G85" s="32" t="e">
        <f ca="1">_xll.NSGLABAL($H$3,$B85,G$4,,,,$C$3)</f>
        <v>#NAME?</v>
      </c>
      <c r="H85" s="32" t="e">
        <f ca="1">_xll.NSGLABAL($H$3,$B85,H$4,,,,$C$3)</f>
        <v>#NAME?</v>
      </c>
      <c r="I85" s="32" t="e">
        <f ca="1">_xll.NSGLABAL($H$3,$B85,I$4,,,,$C$3)</f>
        <v>#NAME?</v>
      </c>
      <c r="J85" s="32" t="e">
        <f ca="1">_xll.NSGLABAL($H$3,$B85,J$4,,,,$C$3)</f>
        <v>#NAME?</v>
      </c>
      <c r="K85" s="32" t="e">
        <f ca="1">_xll.NSGLABAL($H$3,$B85,K$4,,,,$C$3)</f>
        <v>#NAME?</v>
      </c>
      <c r="L85" s="32" t="e">
        <f ca="1">_xll.NSGLABAL($H$3,$B85,L$4,,,,$C$3)</f>
        <v>#NAME?</v>
      </c>
      <c r="M85" s="32" t="e">
        <f ca="1">_xll.NSGLABAL($H$3,$B85,M$4,,,,$C$3)</f>
        <v>#NAME?</v>
      </c>
      <c r="N85" s="32" t="e">
        <f ca="1">_xll.NSGLABAL($H$3,$B85,N$4,,,,$C$3)</f>
        <v>#NAME?</v>
      </c>
      <c r="O85" s="32" t="e">
        <f ca="1">_xll.NSGLABAL($H$3,$B85,O$4,,,,$C$3)</f>
        <v>#NAME?</v>
      </c>
      <c r="P85" s="34" t="e">
        <f ca="1">_xll.NSGLABAL($H$3,$B85,P$4,,,,$C$3)</f>
        <v>#NAME?</v>
      </c>
      <c r="Q85" s="29"/>
      <c r="R85" s="35" t="e">
        <f t="shared" ca="1" si="7"/>
        <v>#NAME?</v>
      </c>
    </row>
    <row r="86" spans="2:18" s="24" customFormat="1" ht="16.5" customHeight="1">
      <c r="B86" s="3" t="str">
        <f>IF(TRUE,"6640","LI(45,0)")</f>
        <v>6640</v>
      </c>
      <c r="C86" s="63" t="str">
        <f>IF(TRUE,"Machine Burden","LI(45,1)")</f>
        <v>Machine Burden</v>
      </c>
      <c r="D86" s="29"/>
      <c r="E86" s="36" t="e">
        <f ca="1">_xll.NSGLABAL($H$3,$B86,E$4,,,,$C$3)</f>
        <v>#NAME?</v>
      </c>
      <c r="F86" s="37" t="e">
        <f ca="1">_xll.NSGLABAL($H$3,$B86,F$4,,,,$C$3)</f>
        <v>#NAME?</v>
      </c>
      <c r="G86" s="37" t="e">
        <f ca="1">_xll.NSGLABAL($H$3,$B86,G$4,,,,$C$3)</f>
        <v>#NAME?</v>
      </c>
      <c r="H86" s="37" t="e">
        <f ca="1">_xll.NSGLABAL($H$3,$B86,H$4,,,,$C$3)</f>
        <v>#NAME?</v>
      </c>
      <c r="I86" s="37" t="e">
        <f ca="1">_xll.NSGLABAL($H$3,$B86,I$4,,,,$C$3)</f>
        <v>#NAME?</v>
      </c>
      <c r="J86" s="37" t="e">
        <f ca="1">_xll.NSGLABAL($H$3,$B86,J$4,,,,$C$3)</f>
        <v>#NAME?</v>
      </c>
      <c r="K86" s="37" t="e">
        <f ca="1">_xll.NSGLABAL($H$3,$B86,K$4,,,,$C$3)</f>
        <v>#NAME?</v>
      </c>
      <c r="L86" s="37" t="e">
        <f ca="1">_xll.NSGLABAL($H$3,$B86,L$4,,,,$C$3)</f>
        <v>#NAME?</v>
      </c>
      <c r="M86" s="37" t="e">
        <f ca="1">_xll.NSGLABAL($H$3,$B86,M$4,,,,$C$3)</f>
        <v>#NAME?</v>
      </c>
      <c r="N86" s="37" t="e">
        <f ca="1">_xll.NSGLABAL($H$3,$B86,N$4,,,,$C$3)</f>
        <v>#NAME?</v>
      </c>
      <c r="O86" s="37" t="e">
        <f ca="1">_xll.NSGLABAL($H$3,$B86,O$4,,,,$C$3)</f>
        <v>#NAME?</v>
      </c>
      <c r="P86" s="38" t="e">
        <f ca="1">_xll.NSGLABAL($H$3,$B86,P$4,,,,$C$3)</f>
        <v>#NAME?</v>
      </c>
      <c r="Q86" s="29"/>
      <c r="R86" s="39" t="e">
        <f t="shared" ca="1" si="7"/>
        <v>#NAME?</v>
      </c>
    </row>
    <row r="87" spans="2:18" s="32" customFormat="1" ht="8.25" customHeight="1">
      <c r="B87" s="47" t="s">
        <v>28</v>
      </c>
      <c r="C87" s="60"/>
      <c r="D87" s="25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29"/>
      <c r="R87" s="49"/>
    </row>
    <row r="88" spans="2:18" s="42" customFormat="1" ht="24" customHeight="1">
      <c r="B88" s="46" t="s">
        <v>28</v>
      </c>
      <c r="C88" s="71" t="s">
        <v>32</v>
      </c>
      <c r="D88" s="43"/>
      <c r="E88" s="72" t="e">
        <f t="shared" ref="E88:P88" ca="1" si="8">SUM(E41:E86)</f>
        <v>#NAME?</v>
      </c>
      <c r="F88" s="73" t="e">
        <f t="shared" ca="1" si="8"/>
        <v>#NAME?</v>
      </c>
      <c r="G88" s="73" t="e">
        <f t="shared" ca="1" si="8"/>
        <v>#NAME?</v>
      </c>
      <c r="H88" s="73" t="e">
        <f t="shared" ca="1" si="8"/>
        <v>#NAME?</v>
      </c>
      <c r="I88" s="73" t="e">
        <f t="shared" ca="1" si="8"/>
        <v>#NAME?</v>
      </c>
      <c r="J88" s="73" t="e">
        <f t="shared" ca="1" si="8"/>
        <v>#NAME?</v>
      </c>
      <c r="K88" s="73" t="e">
        <f t="shared" ca="1" si="8"/>
        <v>#NAME?</v>
      </c>
      <c r="L88" s="73" t="e">
        <f t="shared" ca="1" si="8"/>
        <v>#NAME?</v>
      </c>
      <c r="M88" s="73" t="e">
        <f t="shared" ca="1" si="8"/>
        <v>#NAME?</v>
      </c>
      <c r="N88" s="73" t="e">
        <f t="shared" ca="1" si="8"/>
        <v>#NAME?</v>
      </c>
      <c r="O88" s="73" t="e">
        <f t="shared" ca="1" si="8"/>
        <v>#NAME?</v>
      </c>
      <c r="P88" s="74" t="e">
        <f t="shared" ca="1" si="8"/>
        <v>#NAME?</v>
      </c>
      <c r="Q88" s="43"/>
      <c r="R88" s="75" t="e">
        <f ca="1">SUM(E88:P88)</f>
        <v>#NAME?</v>
      </c>
    </row>
    <row r="89" spans="2:18" s="32" customFormat="1" ht="8.25" customHeight="1">
      <c r="B89" s="44"/>
      <c r="C89" s="61"/>
      <c r="D89" s="25"/>
      <c r="Q89" s="29"/>
      <c r="R89" s="41"/>
    </row>
    <row r="90" spans="2:18" s="42" customFormat="1" ht="24" customHeight="1">
      <c r="B90" s="4" t="s">
        <v>28</v>
      </c>
      <c r="C90" s="65" t="s">
        <v>33</v>
      </c>
      <c r="D90" s="43"/>
      <c r="E90" s="72" t="e">
        <f t="shared" ref="E90:P90" ca="1" si="9">E$39-E$88</f>
        <v>#NAME?</v>
      </c>
      <c r="F90" s="73" t="e">
        <f t="shared" ca="1" si="9"/>
        <v>#NAME?</v>
      </c>
      <c r="G90" s="73" t="e">
        <f t="shared" ca="1" si="9"/>
        <v>#NAME?</v>
      </c>
      <c r="H90" s="73" t="e">
        <f t="shared" ca="1" si="9"/>
        <v>#NAME?</v>
      </c>
      <c r="I90" s="73" t="e">
        <f t="shared" ca="1" si="9"/>
        <v>#NAME?</v>
      </c>
      <c r="J90" s="73" t="e">
        <f t="shared" ca="1" si="9"/>
        <v>#NAME?</v>
      </c>
      <c r="K90" s="73" t="e">
        <f t="shared" ca="1" si="9"/>
        <v>#NAME?</v>
      </c>
      <c r="L90" s="73" t="e">
        <f t="shared" ca="1" si="9"/>
        <v>#NAME?</v>
      </c>
      <c r="M90" s="73" t="e">
        <f t="shared" ca="1" si="9"/>
        <v>#NAME?</v>
      </c>
      <c r="N90" s="73" t="e">
        <f t="shared" ca="1" si="9"/>
        <v>#NAME?</v>
      </c>
      <c r="O90" s="73" t="e">
        <f t="shared" ca="1" si="9"/>
        <v>#NAME?</v>
      </c>
      <c r="P90" s="74" t="e">
        <f t="shared" ca="1" si="9"/>
        <v>#NAME?</v>
      </c>
      <c r="Q90" s="43"/>
      <c r="R90" s="75" t="e">
        <f ca="1">SUM(E90:P90)</f>
        <v>#NAME?</v>
      </c>
    </row>
    <row r="91" spans="2:18" s="32" customFormat="1" ht="8.25" customHeight="1">
      <c r="B91" s="44"/>
      <c r="C91" s="56"/>
      <c r="D91" s="18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23"/>
      <c r="R91" s="51"/>
    </row>
    <row r="92" spans="2:18" s="24" customFormat="1" ht="15.75" hidden="1" customHeight="1">
      <c r="B92" s="3" t="str">
        <f>IF(TRUE,"8010","LI(0,0)")</f>
        <v>8010</v>
      </c>
      <c r="C92" s="64" t="str">
        <f>IF(TRUE,"Interest Income","LI(0,1)")</f>
        <v>Interest Income</v>
      </c>
      <c r="D92" s="29"/>
      <c r="E92" s="26" t="e">
        <f ca="1">_xll.NSGLABAL($H$3,$B92,E$4)</f>
        <v>#NAME?</v>
      </c>
      <c r="F92" s="27" t="e">
        <f ca="1">_xll.NSGLABAL($H$3,$B92,F$4)</f>
        <v>#NAME?</v>
      </c>
      <c r="G92" s="27" t="e">
        <f ca="1">_xll.NSGLABAL($H$3,$B92,G$4)</f>
        <v>#NAME?</v>
      </c>
      <c r="H92" s="27" t="e">
        <f ca="1">_xll.NSGLABAL($H$3,$B92,H$4)</f>
        <v>#NAME?</v>
      </c>
      <c r="I92" s="27" t="e">
        <f ca="1">_xll.NSGLABAL($H$3,$B92,I$4)</f>
        <v>#NAME?</v>
      </c>
      <c r="J92" s="27" t="e">
        <f ca="1">_xll.NSGLABAL($H$3,$B92,J$4)</f>
        <v>#NAME?</v>
      </c>
      <c r="K92" s="27" t="e">
        <f ca="1">_xll.NSGLABAL($H$3,$B92,K$4)</f>
        <v>#NAME?</v>
      </c>
      <c r="L92" s="27" t="e">
        <f ca="1">_xll.NSGLABAL($H$3,$B92,L$4)</f>
        <v>#NAME?</v>
      </c>
      <c r="M92" s="27" t="e">
        <f ca="1">_xll.NSGLABAL($H$3,$B92,M$4)</f>
        <v>#NAME?</v>
      </c>
      <c r="N92" s="27" t="e">
        <f ca="1">_xll.NSGLABAL($H$3,$B92,N$4)</f>
        <v>#NAME?</v>
      </c>
      <c r="O92" s="27" t="e">
        <f ca="1">_xll.NSGLABAL($H$3,$B92,O$4)</f>
        <v>#NAME?</v>
      </c>
      <c r="P92" s="28" t="e">
        <f ca="1">_xll.NSGLABAL($H$3,$B92,P$4)</f>
        <v>#NAME?</v>
      </c>
      <c r="Q92" s="29"/>
      <c r="R92" s="30" t="e">
        <f t="shared" ref="R92:R99" ca="1" si="10">SUM(E92:P92)</f>
        <v>#NAME?</v>
      </c>
    </row>
    <row r="93" spans="2:18" s="24" customFormat="1" ht="15.75" hidden="1" customHeight="1">
      <c r="B93" s="3" t="str">
        <f>IF(TRUE,"8015","LI(1,0)")</f>
        <v>8015</v>
      </c>
      <c r="C93" s="62" t="str">
        <f>IF(TRUE,"Finance Charge Income","LI(1,1)")</f>
        <v>Finance Charge Income</v>
      </c>
      <c r="D93" s="29"/>
      <c r="E93" s="31" t="e">
        <f ca="1">_xll.NSGLABAL($H$3,$B93,E$4)</f>
        <v>#NAME?</v>
      </c>
      <c r="F93" s="32" t="e">
        <f ca="1">_xll.NSGLABAL($H$3,$B93,F$4)</f>
        <v>#NAME?</v>
      </c>
      <c r="G93" s="32" t="e">
        <f ca="1">_xll.NSGLABAL($H$3,$B93,G$4)</f>
        <v>#NAME?</v>
      </c>
      <c r="H93" s="32" t="e">
        <f ca="1">_xll.NSGLABAL($H$3,$B93,H$4)</f>
        <v>#NAME?</v>
      </c>
      <c r="I93" s="32" t="e">
        <f ca="1">_xll.NSGLABAL($H$3,$B93,I$4)</f>
        <v>#NAME?</v>
      </c>
      <c r="J93" s="32" t="e">
        <f ca="1">_xll.NSGLABAL($H$3,$B93,J$4)</f>
        <v>#NAME?</v>
      </c>
      <c r="K93" s="32" t="e">
        <f ca="1">_xll.NSGLABAL($H$3,$B93,K$4)</f>
        <v>#NAME?</v>
      </c>
      <c r="L93" s="32" t="e">
        <f ca="1">_xll.NSGLABAL($H$3,$B93,L$4)</f>
        <v>#NAME?</v>
      </c>
      <c r="M93" s="32" t="e">
        <f ca="1">_xll.NSGLABAL($H$3,$B93,M$4)</f>
        <v>#NAME?</v>
      </c>
      <c r="N93" s="32" t="e">
        <f ca="1">_xll.NSGLABAL($H$3,$B93,N$4)</f>
        <v>#NAME?</v>
      </c>
      <c r="O93" s="32" t="e">
        <f ca="1">_xll.NSGLABAL($H$3,$B93,O$4)</f>
        <v>#NAME?</v>
      </c>
      <c r="P93" s="34" t="e">
        <f ca="1">_xll.NSGLABAL($H$3,$B93,P$4)</f>
        <v>#NAME?</v>
      </c>
      <c r="Q93" s="29"/>
      <c r="R93" s="35" t="e">
        <f t="shared" ca="1" si="10"/>
        <v>#NAME?</v>
      </c>
    </row>
    <row r="94" spans="2:18" s="24" customFormat="1" ht="15.75" hidden="1" customHeight="1">
      <c r="B94" s="3" t="str">
        <f>IF(TRUE,"8020","LI(2,0)")</f>
        <v>8020</v>
      </c>
      <c r="C94" s="62" t="str">
        <f>IF(TRUE,"Dividend Income","LI(2,1)")</f>
        <v>Dividend Income</v>
      </c>
      <c r="D94" s="29"/>
      <c r="E94" s="31" t="e">
        <f ca="1">_xll.NSGLABAL($H$3,$B94,E$4)</f>
        <v>#NAME?</v>
      </c>
      <c r="F94" s="32" t="e">
        <f ca="1">_xll.NSGLABAL($H$3,$B94,F$4)</f>
        <v>#NAME?</v>
      </c>
      <c r="G94" s="32" t="e">
        <f ca="1">_xll.NSGLABAL($H$3,$B94,G$4)</f>
        <v>#NAME?</v>
      </c>
      <c r="H94" s="32" t="e">
        <f ca="1">_xll.NSGLABAL($H$3,$B94,H$4)</f>
        <v>#NAME?</v>
      </c>
      <c r="I94" s="32" t="e">
        <f ca="1">_xll.NSGLABAL($H$3,$B94,I$4)</f>
        <v>#NAME?</v>
      </c>
      <c r="J94" s="32" t="e">
        <f ca="1">_xll.NSGLABAL($H$3,$B94,J$4)</f>
        <v>#NAME?</v>
      </c>
      <c r="K94" s="32" t="e">
        <f ca="1">_xll.NSGLABAL($H$3,$B94,K$4)</f>
        <v>#NAME?</v>
      </c>
      <c r="L94" s="32" t="e">
        <f ca="1">_xll.NSGLABAL($H$3,$B94,L$4)</f>
        <v>#NAME?</v>
      </c>
      <c r="M94" s="32" t="e">
        <f ca="1">_xll.NSGLABAL($H$3,$B94,M$4)</f>
        <v>#NAME?</v>
      </c>
      <c r="N94" s="32" t="e">
        <f ca="1">_xll.NSGLABAL($H$3,$B94,N$4)</f>
        <v>#NAME?</v>
      </c>
      <c r="O94" s="32" t="e">
        <f ca="1">_xll.NSGLABAL($H$3,$B94,O$4)</f>
        <v>#NAME?</v>
      </c>
      <c r="P94" s="34" t="e">
        <f ca="1">_xll.NSGLABAL($H$3,$B94,P$4)</f>
        <v>#NAME?</v>
      </c>
      <c r="Q94" s="29"/>
      <c r="R94" s="35" t="e">
        <f t="shared" ca="1" si="10"/>
        <v>#NAME?</v>
      </c>
    </row>
    <row r="95" spans="2:18" s="24" customFormat="1" ht="15.75" customHeight="1">
      <c r="B95" s="3" t="str">
        <f>IF(TRUE,"8030","LI(3,0)")</f>
        <v>8030</v>
      </c>
      <c r="C95" s="62" t="str">
        <f>IF(TRUE,"Shipping Income","LI(3,1)")</f>
        <v>Shipping Income</v>
      </c>
      <c r="D95" s="29"/>
      <c r="E95" s="26" t="e">
        <f ca="1">_xll.NSGLABAL($H$3,$B95,E$4,,,,$C$3)</f>
        <v>#NAME?</v>
      </c>
      <c r="F95" s="32" t="e">
        <f ca="1">_xll.NSGLABAL($H$3,$B95,F$4)</f>
        <v>#NAME?</v>
      </c>
      <c r="G95" s="32" t="e">
        <f ca="1">_xll.NSGLABAL($H$3,$B95,G$4)</f>
        <v>#NAME?</v>
      </c>
      <c r="H95" s="32" t="e">
        <f ca="1">_xll.NSGLABAL($H$3,$B95,H$4)</f>
        <v>#NAME?</v>
      </c>
      <c r="I95" s="32" t="e">
        <f ca="1">_xll.NSGLABAL($H$3,$B95,I$4)</f>
        <v>#NAME?</v>
      </c>
      <c r="J95" s="32" t="e">
        <f ca="1">_xll.NSGLABAL($H$3,$B95,J$4)</f>
        <v>#NAME?</v>
      </c>
      <c r="K95" s="32" t="e">
        <f ca="1">_xll.NSGLABAL($H$3,$B95,K$4)</f>
        <v>#NAME?</v>
      </c>
      <c r="L95" s="32" t="e">
        <f ca="1">_xll.NSGLABAL($H$3,$B95,L$4)</f>
        <v>#NAME?</v>
      </c>
      <c r="M95" s="32" t="e">
        <f ca="1">_xll.NSGLABAL($H$3,$B95,M$4)</f>
        <v>#NAME?</v>
      </c>
      <c r="N95" s="32" t="e">
        <f ca="1">_xll.NSGLABAL($H$3,$B95,N$4)</f>
        <v>#NAME?</v>
      </c>
      <c r="O95" s="32" t="e">
        <f ca="1">_xll.NSGLABAL($H$3,$B95,O$4)</f>
        <v>#NAME?</v>
      </c>
      <c r="P95" s="34" t="e">
        <f ca="1">_xll.NSGLABAL($H$3,$B95,P$4)</f>
        <v>#NAME?</v>
      </c>
      <c r="Q95" s="29"/>
      <c r="R95" s="35" t="e">
        <f t="shared" ca="1" si="10"/>
        <v>#NAME?</v>
      </c>
    </row>
    <row r="96" spans="2:18" s="24" customFormat="1" ht="15.75" customHeight="1">
      <c r="B96" s="3" t="str">
        <f>IF(TRUE,"8040","LI(4,0)")</f>
        <v>8040</v>
      </c>
      <c r="C96" s="62" t="str">
        <f>IF(TRUE,"Gain (loss) on Sale of Assets","LI(4,1)")</f>
        <v>Gain (loss) on Sale of Assets</v>
      </c>
      <c r="D96" s="29"/>
      <c r="E96" s="31" t="e">
        <f ca="1">_xll.NSGLABAL($H$3,$B96,E$4)</f>
        <v>#NAME?</v>
      </c>
      <c r="F96" s="32" t="e">
        <f ca="1">_xll.NSGLABAL($H$3,$B96,F$4)</f>
        <v>#NAME?</v>
      </c>
      <c r="G96" s="32" t="e">
        <f ca="1">_xll.NSGLABAL($H$3,$B96,G$4)</f>
        <v>#NAME?</v>
      </c>
      <c r="H96" s="32" t="e">
        <f ca="1">_xll.NSGLABAL($H$3,$B96,H$4)</f>
        <v>#NAME?</v>
      </c>
      <c r="I96" s="32" t="e">
        <f ca="1">_xll.NSGLABAL($H$3,$B96,I$4)</f>
        <v>#NAME?</v>
      </c>
      <c r="J96" s="32" t="e">
        <f ca="1">_xll.NSGLABAL($H$3,$B96,J$4)</f>
        <v>#NAME?</v>
      </c>
      <c r="K96" s="32" t="e">
        <f ca="1">_xll.NSGLABAL($H$3,$B96,K$4)</f>
        <v>#NAME?</v>
      </c>
      <c r="L96" s="32" t="e">
        <f ca="1">_xll.NSGLABAL($H$3,$B96,L$4)</f>
        <v>#NAME?</v>
      </c>
      <c r="M96" s="32" t="e">
        <f ca="1">_xll.NSGLABAL($H$3,$B96,M$4)</f>
        <v>#NAME?</v>
      </c>
      <c r="N96" s="32" t="e">
        <f ca="1">_xll.NSGLABAL($H$3,$B96,N$4)</f>
        <v>#NAME?</v>
      </c>
      <c r="O96" s="32" t="e">
        <f ca="1">_xll.NSGLABAL($H$3,$B96,O$4)</f>
        <v>#NAME?</v>
      </c>
      <c r="P96" s="34" t="e">
        <f ca="1">_xll.NSGLABAL($H$3,$B96,P$4)</f>
        <v>#NAME?</v>
      </c>
      <c r="Q96" s="29"/>
      <c r="R96" s="35" t="e">
        <f t="shared" ca="1" si="10"/>
        <v>#NAME?</v>
      </c>
    </row>
    <row r="97" spans="2:18" s="24" customFormat="1" ht="15.75" customHeight="1">
      <c r="B97" s="3" t="str">
        <f>IF(TRUE,"8050","LI(5,0)")</f>
        <v>8050</v>
      </c>
      <c r="C97" s="62" t="str">
        <f>IF(TRUE,"Sales Discounts","LI(5,1)")</f>
        <v>Sales Discounts</v>
      </c>
      <c r="D97" s="29"/>
      <c r="E97" s="31" t="e">
        <f ca="1">_xll.NSGLABAL($H$3,$B97,E$4)</f>
        <v>#NAME?</v>
      </c>
      <c r="F97" s="32" t="e">
        <f ca="1">_xll.NSGLABAL($H$3,$B97,F$4)</f>
        <v>#NAME?</v>
      </c>
      <c r="G97" s="32" t="e">
        <f ca="1">_xll.NSGLABAL($H$3,$B97,G$4)</f>
        <v>#NAME?</v>
      </c>
      <c r="H97" s="32" t="e">
        <f ca="1">_xll.NSGLABAL($H$3,$B97,H$4)</f>
        <v>#NAME?</v>
      </c>
      <c r="I97" s="32" t="e">
        <f ca="1">_xll.NSGLABAL($H$3,$B97,I$4)</f>
        <v>#NAME?</v>
      </c>
      <c r="J97" s="32" t="e">
        <f ca="1">_xll.NSGLABAL($H$3,$B97,J$4)</f>
        <v>#NAME?</v>
      </c>
      <c r="K97" s="32" t="e">
        <f ca="1">_xll.NSGLABAL($H$3,$B97,K$4)</f>
        <v>#NAME?</v>
      </c>
      <c r="L97" s="32" t="e">
        <f ca="1">_xll.NSGLABAL($H$3,$B97,L$4)</f>
        <v>#NAME?</v>
      </c>
      <c r="M97" s="32" t="e">
        <f ca="1">_xll.NSGLABAL($H$3,$B97,M$4)</f>
        <v>#NAME?</v>
      </c>
      <c r="N97" s="32" t="e">
        <f ca="1">_xll.NSGLABAL($H$3,$B97,N$4)</f>
        <v>#NAME?</v>
      </c>
      <c r="O97" s="32" t="e">
        <f ca="1">_xll.NSGLABAL($H$3,$B97,O$4)</f>
        <v>#NAME?</v>
      </c>
      <c r="P97" s="34" t="e">
        <f ca="1">_xll.NSGLABAL($H$3,$B97,P$4)</f>
        <v>#NAME?</v>
      </c>
      <c r="Q97" s="29"/>
      <c r="R97" s="35" t="e">
        <f t="shared" ca="1" si="10"/>
        <v>#NAME?</v>
      </c>
    </row>
    <row r="98" spans="2:18" s="24" customFormat="1" ht="15.75" customHeight="1">
      <c r="B98" s="3" t="str">
        <f>IF(TRUE,"8060","LI(6,0)")</f>
        <v>8060</v>
      </c>
      <c r="C98" s="62" t="str">
        <f>IF(TRUE,"Purchase Discounts","LI(6,1)")</f>
        <v>Purchase Discounts</v>
      </c>
      <c r="D98" s="29"/>
      <c r="E98" s="31" t="e">
        <f ca="1">_xll.NSGLABAL($H$3,$B98,E$4)</f>
        <v>#NAME?</v>
      </c>
      <c r="F98" s="32" t="e">
        <f ca="1">_xll.NSGLABAL($H$3,$B98,F$4)</f>
        <v>#NAME?</v>
      </c>
      <c r="G98" s="32" t="e">
        <f ca="1">_xll.NSGLABAL($H$3,$B98,G$4)</f>
        <v>#NAME?</v>
      </c>
      <c r="H98" s="32" t="e">
        <f ca="1">_xll.NSGLABAL($H$3,$B98,H$4)</f>
        <v>#NAME?</v>
      </c>
      <c r="I98" s="32" t="e">
        <f ca="1">_xll.NSGLABAL($H$3,$B98,I$4)</f>
        <v>#NAME?</v>
      </c>
      <c r="J98" s="32" t="e">
        <f ca="1">_xll.NSGLABAL($H$3,$B98,J$4)</f>
        <v>#NAME?</v>
      </c>
      <c r="K98" s="32" t="e">
        <f ca="1">_xll.NSGLABAL($H$3,$B98,K$4)</f>
        <v>#NAME?</v>
      </c>
      <c r="L98" s="32" t="e">
        <f ca="1">_xll.NSGLABAL($H$3,$B98,L$4)</f>
        <v>#NAME?</v>
      </c>
      <c r="M98" s="32" t="e">
        <f ca="1">_xll.NSGLABAL($H$3,$B98,M$4)</f>
        <v>#NAME?</v>
      </c>
      <c r="N98" s="32" t="e">
        <f ca="1">_xll.NSGLABAL($H$3,$B98,N$4)</f>
        <v>#NAME?</v>
      </c>
      <c r="O98" s="32" t="e">
        <f ca="1">_xll.NSGLABAL($H$3,$B98,O$4)</f>
        <v>#NAME?</v>
      </c>
      <c r="P98" s="34" t="e">
        <f ca="1">_xll.NSGLABAL($H$3,$B98,P$4)</f>
        <v>#NAME?</v>
      </c>
      <c r="Q98" s="29"/>
      <c r="R98" s="35" t="e">
        <f t="shared" ca="1" si="10"/>
        <v>#NAME?</v>
      </c>
    </row>
    <row r="99" spans="2:18" s="24" customFormat="1" ht="15.75" hidden="1" customHeight="1">
      <c r="B99" s="3" t="str">
        <f>IF(TRUE,"8070","LI(7,0)")</f>
        <v>8070</v>
      </c>
      <c r="C99" s="63" t="str">
        <f>IF(TRUE,"Penalties","LI(7,1)")</f>
        <v>Penalties</v>
      </c>
      <c r="D99" s="29"/>
      <c r="E99" s="36" t="e">
        <f ca="1">_xll.NSGLABAL($H$3,$B99,E$4)</f>
        <v>#NAME?</v>
      </c>
      <c r="F99" s="37" t="e">
        <f ca="1">_xll.NSGLABAL($H$3,$B99,F$4)</f>
        <v>#NAME?</v>
      </c>
      <c r="G99" s="37" t="e">
        <f ca="1">_xll.NSGLABAL($H$3,$B99,G$4)</f>
        <v>#NAME?</v>
      </c>
      <c r="H99" s="37" t="e">
        <f ca="1">_xll.NSGLABAL($H$3,$B99,H$4)</f>
        <v>#NAME?</v>
      </c>
      <c r="I99" s="37" t="e">
        <f ca="1">_xll.NSGLABAL($H$3,$B99,I$4)</f>
        <v>#NAME?</v>
      </c>
      <c r="J99" s="37" t="e">
        <f ca="1">_xll.NSGLABAL($H$3,$B99,J$4)</f>
        <v>#NAME?</v>
      </c>
      <c r="K99" s="37" t="e">
        <f ca="1">_xll.NSGLABAL($H$3,$B99,K$4)</f>
        <v>#NAME?</v>
      </c>
      <c r="L99" s="37" t="e">
        <f ca="1">_xll.NSGLABAL($H$3,$B99,L$4)</f>
        <v>#NAME?</v>
      </c>
      <c r="M99" s="37" t="e">
        <f ca="1">_xll.NSGLABAL($H$3,$B99,M$4)</f>
        <v>#NAME?</v>
      </c>
      <c r="N99" s="37" t="e">
        <f ca="1">_xll.NSGLABAL($H$3,$B99,N$4)</f>
        <v>#NAME?</v>
      </c>
      <c r="O99" s="37" t="e">
        <f ca="1">_xll.NSGLABAL($H$3,$B99,O$4)</f>
        <v>#NAME?</v>
      </c>
      <c r="P99" s="38" t="e">
        <f ca="1">_xll.NSGLABAL($H$3,$B99,P$4)</f>
        <v>#NAME?</v>
      </c>
      <c r="Q99" s="29"/>
      <c r="R99" s="39" t="e">
        <f t="shared" ca="1" si="10"/>
        <v>#NAME?</v>
      </c>
    </row>
    <row r="100" spans="2:18" s="32" customFormat="1" ht="8.25" customHeight="1">
      <c r="B100" s="44"/>
      <c r="C100" s="61"/>
      <c r="D100" s="25"/>
      <c r="Q100" s="29"/>
      <c r="R100" s="41"/>
    </row>
    <row r="101" spans="2:18" s="42" customFormat="1" ht="24" customHeight="1">
      <c r="B101" s="4"/>
      <c r="C101" s="65" t="s">
        <v>34</v>
      </c>
      <c r="D101" s="43"/>
      <c r="E101" s="72" t="e">
        <f t="shared" ref="E101:P101" ca="1" si="11">SUM(E92:E99)</f>
        <v>#NAME?</v>
      </c>
      <c r="F101" s="73" t="e">
        <f t="shared" ca="1" si="11"/>
        <v>#NAME?</v>
      </c>
      <c r="G101" s="73" t="e">
        <f t="shared" ca="1" si="11"/>
        <v>#NAME?</v>
      </c>
      <c r="H101" s="73" t="e">
        <f t="shared" ca="1" si="11"/>
        <v>#NAME?</v>
      </c>
      <c r="I101" s="73" t="e">
        <f t="shared" ca="1" si="11"/>
        <v>#NAME?</v>
      </c>
      <c r="J101" s="73" t="e">
        <f t="shared" ca="1" si="11"/>
        <v>#NAME?</v>
      </c>
      <c r="K101" s="73" t="e">
        <f t="shared" ca="1" si="11"/>
        <v>#NAME?</v>
      </c>
      <c r="L101" s="73" t="e">
        <f t="shared" ca="1" si="11"/>
        <v>#NAME?</v>
      </c>
      <c r="M101" s="73" t="e">
        <f t="shared" ca="1" si="11"/>
        <v>#NAME?</v>
      </c>
      <c r="N101" s="73" t="e">
        <f t="shared" ca="1" si="11"/>
        <v>#NAME?</v>
      </c>
      <c r="O101" s="73" t="e">
        <f t="shared" ca="1" si="11"/>
        <v>#NAME?</v>
      </c>
      <c r="P101" s="74" t="e">
        <f t="shared" ca="1" si="11"/>
        <v>#NAME?</v>
      </c>
      <c r="Q101" s="43"/>
      <c r="R101" s="75" t="e">
        <f ca="1">SUM(E101:P101)</f>
        <v>#NAME?</v>
      </c>
    </row>
    <row r="102" spans="2:18" s="32" customFormat="1" ht="8.25" customHeight="1">
      <c r="B102" s="44"/>
      <c r="C102" s="61"/>
      <c r="D102" s="25"/>
      <c r="Q102" s="29"/>
      <c r="R102" s="41"/>
    </row>
    <row r="103" spans="2:18" s="42" customFormat="1" ht="24" customHeight="1">
      <c r="B103" s="4"/>
      <c r="C103" s="65" t="s">
        <v>35</v>
      </c>
      <c r="D103" s="43"/>
      <c r="E103" s="72" t="e">
        <f t="shared" ref="E103:P103" ca="1" si="12">E$90-E$101</f>
        <v>#NAME?</v>
      </c>
      <c r="F103" s="73" t="e">
        <f t="shared" ca="1" si="12"/>
        <v>#NAME?</v>
      </c>
      <c r="G103" s="73" t="e">
        <f t="shared" ca="1" si="12"/>
        <v>#NAME?</v>
      </c>
      <c r="H103" s="73" t="e">
        <f t="shared" ca="1" si="12"/>
        <v>#NAME?</v>
      </c>
      <c r="I103" s="73" t="e">
        <f t="shared" ca="1" si="12"/>
        <v>#NAME?</v>
      </c>
      <c r="J103" s="73" t="e">
        <f t="shared" ca="1" si="12"/>
        <v>#NAME?</v>
      </c>
      <c r="K103" s="73" t="e">
        <f t="shared" ca="1" si="12"/>
        <v>#NAME?</v>
      </c>
      <c r="L103" s="73" t="e">
        <f t="shared" ca="1" si="12"/>
        <v>#NAME?</v>
      </c>
      <c r="M103" s="73" t="e">
        <f t="shared" ca="1" si="12"/>
        <v>#NAME?</v>
      </c>
      <c r="N103" s="73" t="e">
        <f t="shared" ca="1" si="12"/>
        <v>#NAME?</v>
      </c>
      <c r="O103" s="73" t="e">
        <f t="shared" ca="1" si="12"/>
        <v>#NAME?</v>
      </c>
      <c r="P103" s="74" t="e">
        <f t="shared" ca="1" si="12"/>
        <v>#NAME?</v>
      </c>
      <c r="Q103" s="43"/>
      <c r="R103" s="75" t="e">
        <f ca="1">SUM(E103:P103)</f>
        <v>#NAME?</v>
      </c>
    </row>
    <row r="104" spans="2:18" s="32" customFormat="1" ht="8.25" customHeight="1">
      <c r="B104" s="44"/>
      <c r="C104" s="56"/>
      <c r="D104" s="18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23"/>
      <c r="R104" s="51"/>
    </row>
    <row r="105" spans="2:18" s="24" customFormat="1" ht="16.5" hidden="1" customHeight="1">
      <c r="B105" s="3" t="str">
        <f>IF(TRUE,"9000","LI(0,0)")</f>
        <v>9000</v>
      </c>
      <c r="C105" s="64" t="str">
        <f>IF(TRUE,"Provision for Taxes","LI(0,1)")</f>
        <v>Provision for Taxes</v>
      </c>
      <c r="D105" s="29"/>
      <c r="E105" s="26" t="e">
        <f ca="1">_xll.NSGLABAL($H$3,$B105,E$4)</f>
        <v>#NAME?</v>
      </c>
      <c r="F105" s="27" t="e">
        <f ca="1">_xll.NSGLABAL($H$3,$B105,F$4)</f>
        <v>#NAME?</v>
      </c>
      <c r="G105" s="27" t="e">
        <f ca="1">_xll.NSGLABAL($H$3,$B105,G$4)</f>
        <v>#NAME?</v>
      </c>
      <c r="H105" s="27" t="e">
        <f ca="1">_xll.NSGLABAL($H$3,$B105,H$4)</f>
        <v>#NAME?</v>
      </c>
      <c r="I105" s="27" t="e">
        <f ca="1">_xll.NSGLABAL($H$3,$B105,I$4)</f>
        <v>#NAME?</v>
      </c>
      <c r="J105" s="27" t="e">
        <f ca="1">_xll.NSGLABAL($H$3,$B105,J$4)</f>
        <v>#NAME?</v>
      </c>
      <c r="K105" s="27" t="e">
        <f ca="1">_xll.NSGLABAL($H$3,$B105,K$4)</f>
        <v>#NAME?</v>
      </c>
      <c r="L105" s="27" t="e">
        <f ca="1">_xll.NSGLABAL($H$3,$B105,L$4)</f>
        <v>#NAME?</v>
      </c>
      <c r="M105" s="27" t="e">
        <f ca="1">_xll.NSGLABAL($H$3,$B105,M$4)</f>
        <v>#NAME?</v>
      </c>
      <c r="N105" s="27" t="e">
        <f ca="1">_xll.NSGLABAL($H$3,$B105,N$4)</f>
        <v>#NAME?</v>
      </c>
      <c r="O105" s="27" t="e">
        <f ca="1">_xll.NSGLABAL($H$3,$B105,O$4)</f>
        <v>#NAME?</v>
      </c>
      <c r="P105" s="28" t="e">
        <f ca="1">_xll.NSGLABAL($H$3,$B105,P$4)</f>
        <v>#NAME?</v>
      </c>
      <c r="Q105" s="29"/>
      <c r="R105" s="30" t="e">
        <f ca="1">SUM(E105:P105)</f>
        <v>#NAME?</v>
      </c>
    </row>
    <row r="106" spans="2:18" s="24" customFormat="1" ht="16.5" hidden="1" customHeight="1">
      <c r="B106" s="3" t="str">
        <f>IF(TRUE,"9999","LI(1,0)")</f>
        <v>9999</v>
      </c>
      <c r="C106" s="63" t="str">
        <f>IF(TRUE,"Ask My Accountant","LI(1,1)")</f>
        <v>Ask My Accountant</v>
      </c>
      <c r="D106" s="29"/>
      <c r="E106" s="36" t="e">
        <f ca="1">_xll.NSGLABAL($H$3,$B106,E$4)</f>
        <v>#NAME?</v>
      </c>
      <c r="F106" s="37" t="e">
        <f ca="1">_xll.NSGLABAL($H$3,$B106,F$4)</f>
        <v>#NAME?</v>
      </c>
      <c r="G106" s="37" t="e">
        <f ca="1">_xll.NSGLABAL($H$3,$B106,G$4)</f>
        <v>#NAME?</v>
      </c>
      <c r="H106" s="37" t="e">
        <f ca="1">_xll.NSGLABAL($H$3,$B106,H$4)</f>
        <v>#NAME?</v>
      </c>
      <c r="I106" s="37" t="e">
        <f ca="1">_xll.NSGLABAL($H$3,$B106,I$4)</f>
        <v>#NAME?</v>
      </c>
      <c r="J106" s="37" t="e">
        <f ca="1">_xll.NSGLABAL($H$3,$B106,J$4)</f>
        <v>#NAME?</v>
      </c>
      <c r="K106" s="37" t="e">
        <f ca="1">_xll.NSGLABAL($H$3,$B106,K$4)</f>
        <v>#NAME?</v>
      </c>
      <c r="L106" s="37" t="e">
        <f ca="1">_xll.NSGLABAL($H$3,$B106,L$4)</f>
        <v>#NAME?</v>
      </c>
      <c r="M106" s="37" t="e">
        <f ca="1">_xll.NSGLABAL($H$3,$B106,M$4)</f>
        <v>#NAME?</v>
      </c>
      <c r="N106" s="37" t="e">
        <f ca="1">_xll.NSGLABAL($H$3,$B106,N$4)</f>
        <v>#NAME?</v>
      </c>
      <c r="O106" s="37" t="e">
        <f ca="1">_xll.NSGLABAL($H$3,$B106,O$4)</f>
        <v>#NAME?</v>
      </c>
      <c r="P106" s="38" t="e">
        <f ca="1">_xll.NSGLABAL($H$3,$B106,P$4)</f>
        <v>#NAME?</v>
      </c>
      <c r="Q106" s="29"/>
      <c r="R106" s="39" t="e">
        <f ca="1">SUM(E106:P106)</f>
        <v>#NAME?</v>
      </c>
    </row>
    <row r="107" spans="2:18" s="32" customFormat="1" ht="9" customHeight="1">
      <c r="B107" s="44"/>
      <c r="C107" s="56"/>
      <c r="D107" s="18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23"/>
      <c r="R107" s="51"/>
    </row>
    <row r="108" spans="2:18" s="42" customFormat="1" ht="21.75" customHeight="1">
      <c r="C108" s="65" t="s">
        <v>36</v>
      </c>
      <c r="D108" s="76"/>
      <c r="E108" s="72" t="e">
        <f t="shared" ref="E108:P108" ca="1" si="13">E$103-E$105-E$106</f>
        <v>#NAME?</v>
      </c>
      <c r="F108" s="73" t="e">
        <f t="shared" ca="1" si="13"/>
        <v>#NAME?</v>
      </c>
      <c r="G108" s="73" t="e">
        <f t="shared" ca="1" si="13"/>
        <v>#NAME?</v>
      </c>
      <c r="H108" s="73" t="e">
        <f t="shared" ca="1" si="13"/>
        <v>#NAME?</v>
      </c>
      <c r="I108" s="73" t="e">
        <f t="shared" ca="1" si="13"/>
        <v>#NAME?</v>
      </c>
      <c r="J108" s="73" t="e">
        <f t="shared" ca="1" si="13"/>
        <v>#NAME?</v>
      </c>
      <c r="K108" s="73" t="e">
        <f t="shared" ca="1" si="13"/>
        <v>#NAME?</v>
      </c>
      <c r="L108" s="73" t="e">
        <f t="shared" ca="1" si="13"/>
        <v>#NAME?</v>
      </c>
      <c r="M108" s="73" t="e">
        <f t="shared" ca="1" si="13"/>
        <v>#NAME?</v>
      </c>
      <c r="N108" s="73" t="e">
        <f t="shared" ca="1" si="13"/>
        <v>#NAME?</v>
      </c>
      <c r="O108" s="73" t="e">
        <f t="shared" ca="1" si="13"/>
        <v>#NAME?</v>
      </c>
      <c r="P108" s="74" t="e">
        <f t="shared" ca="1" si="13"/>
        <v>#NAME?</v>
      </c>
      <c r="Q108" s="43"/>
      <c r="R108" s="75" t="e">
        <f ca="1">SUM(E108:P108)</f>
        <v>#NAME?</v>
      </c>
    </row>
  </sheetData>
  <mergeCells count="1">
    <mergeCell ref="H3:M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8"/>
  <sheetViews>
    <sheetView showGridLines="0" tabSelected="1" topLeftCell="A2" zoomScale="95" zoomScaleNormal="95" workbookViewId="0">
      <selection activeCell="C3" sqref="C3"/>
    </sheetView>
  </sheetViews>
  <sheetFormatPr defaultColWidth="9.140625" defaultRowHeight="15"/>
  <cols>
    <col min="1" max="1" width="2.28515625" style="6" customWidth="1"/>
    <col min="2" max="2" width="6" style="6" hidden="1" customWidth="1"/>
    <col min="3" max="3" width="32.7109375" style="54" customWidth="1"/>
    <col min="4" max="4" width="2.140625" style="16" customWidth="1"/>
    <col min="5" max="16" width="12.7109375" style="6" customWidth="1"/>
    <col min="17" max="17" width="2" style="19" customWidth="1"/>
    <col min="18" max="18" width="12.7109375" style="8" customWidth="1"/>
    <col min="19" max="19" width="24.140625" style="6" customWidth="1"/>
    <col min="20" max="16383" width="9.140625" style="6"/>
    <col min="16384" max="16384" width="5.140625" style="6" customWidth="1"/>
  </cols>
  <sheetData>
    <row r="1" spans="1:18" ht="18" hidden="1" customHeight="1">
      <c r="E1" s="7">
        <f>DATE(C2,1,1)</f>
        <v>42736</v>
      </c>
      <c r="F1" s="7">
        <f t="shared" ref="F1:P1" si="0">EDATE(E1,1)</f>
        <v>42767</v>
      </c>
      <c r="G1" s="7">
        <f t="shared" si="0"/>
        <v>42795</v>
      </c>
      <c r="H1" s="7">
        <f t="shared" si="0"/>
        <v>42826</v>
      </c>
      <c r="I1" s="7">
        <f t="shared" si="0"/>
        <v>42856</v>
      </c>
      <c r="J1" s="7">
        <f t="shared" si="0"/>
        <v>42887</v>
      </c>
      <c r="K1" s="7">
        <f t="shared" si="0"/>
        <v>42917</v>
      </c>
      <c r="L1" s="7">
        <f t="shared" si="0"/>
        <v>42948</v>
      </c>
      <c r="M1" s="7">
        <f t="shared" si="0"/>
        <v>42979</v>
      </c>
      <c r="N1" s="7">
        <f t="shared" si="0"/>
        <v>43009</v>
      </c>
      <c r="O1" s="7">
        <f t="shared" si="0"/>
        <v>43040</v>
      </c>
      <c r="P1" s="7">
        <f t="shared" si="0"/>
        <v>43070</v>
      </c>
      <c r="Q1" s="20"/>
    </row>
    <row r="2" spans="1:18" s="10" customFormat="1" ht="34.5" customHeight="1">
      <c r="C2" s="77">
        <v>2017</v>
      </c>
      <c r="D2" s="17"/>
      <c r="E2" s="9" t="s">
        <v>25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1"/>
      <c r="R2" s="12"/>
    </row>
    <row r="3" spans="1:18" ht="32.25" customHeight="1">
      <c r="C3" s="78" t="s">
        <v>37</v>
      </c>
      <c r="D3" s="17"/>
      <c r="F3" s="5"/>
      <c r="H3" s="84" t="s">
        <v>26</v>
      </c>
      <c r="I3" s="85"/>
      <c r="J3" s="85"/>
      <c r="K3" s="85"/>
      <c r="L3" s="85"/>
      <c r="M3" s="85"/>
      <c r="N3" s="5"/>
      <c r="O3" s="5"/>
      <c r="P3" s="5"/>
      <c r="Q3" s="22"/>
      <c r="R3" s="2"/>
    </row>
    <row r="4" spans="1:18" s="53" customFormat="1" ht="21.75" customHeight="1">
      <c r="C4" s="55"/>
      <c r="D4" s="18"/>
      <c r="E4" s="66" t="str">
        <f t="shared" ref="E4:P4" si="1">TEXT(E1, "mmm yyyy")</f>
        <v>Jan 2017</v>
      </c>
      <c r="F4" s="67" t="str">
        <f t="shared" si="1"/>
        <v>Feb 2017</v>
      </c>
      <c r="G4" s="67" t="str">
        <f t="shared" si="1"/>
        <v>Mar 2017</v>
      </c>
      <c r="H4" s="67" t="str">
        <f t="shared" si="1"/>
        <v>Apr 2017</v>
      </c>
      <c r="I4" s="67" t="str">
        <f t="shared" si="1"/>
        <v>May 2017</v>
      </c>
      <c r="J4" s="67" t="str">
        <f t="shared" si="1"/>
        <v>Jun 2017</v>
      </c>
      <c r="K4" s="67" t="str">
        <f t="shared" si="1"/>
        <v>Jul 2017</v>
      </c>
      <c r="L4" s="67" t="str">
        <f t="shared" si="1"/>
        <v>Aug 2017</v>
      </c>
      <c r="M4" s="67" t="str">
        <f t="shared" si="1"/>
        <v>Sep 2017</v>
      </c>
      <c r="N4" s="67" t="str">
        <f t="shared" si="1"/>
        <v>Oct 2017</v>
      </c>
      <c r="O4" s="67" t="str">
        <f t="shared" si="1"/>
        <v>Nov 2017</v>
      </c>
      <c r="P4" s="68" t="str">
        <f t="shared" si="1"/>
        <v>Dec 2017</v>
      </c>
      <c r="Q4" s="69"/>
      <c r="R4" s="70" t="s">
        <v>27</v>
      </c>
    </row>
    <row r="5" spans="1:18" s="15" customFormat="1" ht="7.5" customHeight="1">
      <c r="A5" s="13"/>
      <c r="B5" s="14"/>
      <c r="C5" s="56"/>
      <c r="D5" s="18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3"/>
      <c r="R5" s="51"/>
    </row>
    <row r="6" spans="1:18" s="24" customFormat="1" ht="18" customHeight="1">
      <c r="B6" s="1" t="str">
        <f>IF(TRUE,"4000","LI(0,0)")</f>
        <v>4000</v>
      </c>
      <c r="C6" s="57" t="str">
        <f>IF(TRUE,"Sales","LI(0,1)")</f>
        <v>Sales</v>
      </c>
      <c r="D6" s="25"/>
      <c r="E6" s="26" t="e">
        <f ca="1">-_xll.NSGLABAL($H$3,$B6,E$4,,,,$C$3)</f>
        <v>#NAME?</v>
      </c>
      <c r="F6" s="27" t="e">
        <f ca="1">-_xll.NSGLABAL($H$3,$B6,F$4,,,,$C$3)</f>
        <v>#NAME?</v>
      </c>
      <c r="G6" s="27" t="e">
        <f ca="1">-_xll.NSGLABAL($H$3,$B6,G$4,,,,$C$3)</f>
        <v>#NAME?</v>
      </c>
      <c r="H6" s="27" t="e">
        <f ca="1">-_xll.NSGLABAL($H$3,$B6,H$4,,,,$C$3)</f>
        <v>#NAME?</v>
      </c>
      <c r="I6" s="27" t="e">
        <f ca="1">-_xll.NSGLABAL($H$3,$B6,I$4,,,,$C$3)</f>
        <v>#NAME?</v>
      </c>
      <c r="J6" s="27" t="e">
        <f ca="1">-_xll.NSGLABAL($H$3,$B6,J$4,,,,$C$3)</f>
        <v>#NAME?</v>
      </c>
      <c r="K6" s="27" t="e">
        <f ca="1">-_xll.NSGLABAL($H$3,$B6,K$4,,,,$C$3)</f>
        <v>#NAME?</v>
      </c>
      <c r="L6" s="27" t="e">
        <f ca="1">-_xll.NSGLABAL($H$3,$B6,L$4,,,,$C$3)</f>
        <v>#NAME?</v>
      </c>
      <c r="M6" s="27" t="e">
        <f ca="1">-_xll.NSGLABAL($H$3,$B6,M$4,,,,$C$3)</f>
        <v>#NAME?</v>
      </c>
      <c r="N6" s="27" t="e">
        <f ca="1">-_xll.NSGLABAL($H$3,$B6,N$4,,,,$C$3)</f>
        <v>#NAME?</v>
      </c>
      <c r="O6" s="27" t="e">
        <f ca="1">-_xll.NSGLABAL($H$3,$B6,O$4,,,,$C$3)</f>
        <v>#NAME?</v>
      </c>
      <c r="P6" s="28" t="e">
        <f ca="1">-_xll.NSGLABAL($H$3,$B6,P$4,,,,$C$3)</f>
        <v>#NAME?</v>
      </c>
      <c r="Q6" s="29"/>
      <c r="R6" s="30" t="e">
        <f t="shared" ref="R6:R11" ca="1" si="2">SUM(E6:P6)</f>
        <v>#NAME?</v>
      </c>
    </row>
    <row r="7" spans="1:18" s="24" customFormat="1" ht="18" customHeight="1">
      <c r="B7" s="1" t="str">
        <f>IF(TRUE,"4002","LI(1,0)")</f>
        <v>4002</v>
      </c>
      <c r="C7" s="58" t="str">
        <f>IF(TRUE,"Sales - Merchandise","LI(1,1)")</f>
        <v>Sales - Merchandise</v>
      </c>
      <c r="D7" s="25"/>
      <c r="E7" s="31" t="e">
        <f ca="1">-_xll.NSGLABAL($H$3,$B7,E$4,,,,$C$3)</f>
        <v>#NAME?</v>
      </c>
      <c r="F7" s="32" t="e">
        <f ca="1">-_xll.NSGLABAL($H$3,$B7,F$4,,,,$C$3)</f>
        <v>#NAME?</v>
      </c>
      <c r="G7" s="32" t="e">
        <f ca="1">-_xll.NSGLABAL($H$3,$B7,G$4,,,,$C$3)</f>
        <v>#NAME?</v>
      </c>
      <c r="H7" s="32" t="e">
        <f ca="1">-_xll.NSGLABAL($H$3,$B7,H$4,,,,$C$3)</f>
        <v>#NAME?</v>
      </c>
      <c r="I7" s="32" t="e">
        <f ca="1">-_xll.NSGLABAL($H$3,$B7,I$4,,,,$C$3)</f>
        <v>#NAME?</v>
      </c>
      <c r="J7" s="32" t="e">
        <f ca="1">-_xll.NSGLABAL($H$3,$B7,J$4,,,,$C$3)</f>
        <v>#NAME?</v>
      </c>
      <c r="K7" s="32" t="e">
        <f ca="1">-_xll.NSGLABAL($H$3,$B7,K$4,,,,$C$3)</f>
        <v>#NAME?</v>
      </c>
      <c r="L7" s="32" t="e">
        <f ca="1">-_xll.NSGLABAL($H$3,$B7,L$4,,,,$C$3)</f>
        <v>#NAME?</v>
      </c>
      <c r="M7" s="32" t="e">
        <f ca="1">-_xll.NSGLABAL($H$3,$B7,M$4,,,,$C$3)</f>
        <v>#NAME?</v>
      </c>
      <c r="N7" s="32" t="e">
        <f ca="1">-_xll.NSGLABAL($H$3,$B7,N$4,,,,$C$3)</f>
        <v>#NAME?</v>
      </c>
      <c r="O7" s="32" t="e">
        <f ca="1">-_xll.NSGLABAL($H$3,$B7,O$4,,,,$C$3)</f>
        <v>#NAME?</v>
      </c>
      <c r="P7" s="34" t="e">
        <f ca="1">-_xll.NSGLABAL($H$3,$B7,P$4,,,,$C$3)</f>
        <v>#NAME?</v>
      </c>
      <c r="Q7" s="33"/>
      <c r="R7" s="35" t="e">
        <f t="shared" ca="1" si="2"/>
        <v>#NAME?</v>
      </c>
    </row>
    <row r="8" spans="1:18" s="24" customFormat="1" ht="18" customHeight="1">
      <c r="B8" s="1" t="str">
        <f>IF(TRUE,"4004","LI(2,0)")</f>
        <v>4004</v>
      </c>
      <c r="C8" s="58" t="str">
        <f>IF(TRUE,"Sales - Service","LI(2,1)")</f>
        <v>Sales - Service</v>
      </c>
      <c r="D8" s="25"/>
      <c r="E8" s="31" t="e">
        <f ca="1">-_xll.NSGLABAL($H$3,$B8,E$4,,,,$C$3)</f>
        <v>#NAME?</v>
      </c>
      <c r="F8" s="32" t="e">
        <f ca="1">-_xll.NSGLABAL($H$3,$B8,F$4,,,,$C$3)</f>
        <v>#NAME?</v>
      </c>
      <c r="G8" s="32" t="e">
        <f ca="1">-_xll.NSGLABAL($H$3,$B8,G$4,,,,$C$3)</f>
        <v>#NAME?</v>
      </c>
      <c r="H8" s="32" t="e">
        <f ca="1">-_xll.NSGLABAL($H$3,$B8,H$4,,,,$C$3)</f>
        <v>#NAME?</v>
      </c>
      <c r="I8" s="32" t="e">
        <f ca="1">-_xll.NSGLABAL($H$3,$B8,I$4,,,,$C$3)</f>
        <v>#NAME?</v>
      </c>
      <c r="J8" s="32" t="e">
        <f ca="1">-_xll.NSGLABAL($H$3,$B8,J$4,,,,$C$3)</f>
        <v>#NAME?</v>
      </c>
      <c r="K8" s="32" t="e">
        <f ca="1">-_xll.NSGLABAL($H$3,$B8,K$4,,,,$C$3)</f>
        <v>#NAME?</v>
      </c>
      <c r="L8" s="32" t="e">
        <f ca="1">-_xll.NSGLABAL($H$3,$B8,L$4,,,,$C$3)</f>
        <v>#NAME?</v>
      </c>
      <c r="M8" s="32" t="e">
        <f ca="1">-_xll.NSGLABAL($H$3,$B8,M$4,,,,$C$3)</f>
        <v>#NAME?</v>
      </c>
      <c r="N8" s="32" t="e">
        <f ca="1">-_xll.NSGLABAL($H$3,$B8,N$4,,,,$C$3)</f>
        <v>#NAME?</v>
      </c>
      <c r="O8" s="32" t="e">
        <f ca="1">-_xll.NSGLABAL($H$3,$B8,O$4,,,,$C$3)</f>
        <v>#NAME?</v>
      </c>
      <c r="P8" s="34" t="e">
        <f ca="1">-_xll.NSGLABAL($H$3,$B8,P$4,,,,$C$3)</f>
        <v>#NAME?</v>
      </c>
      <c r="Q8" s="29"/>
      <c r="R8" s="35" t="e">
        <f t="shared" ca="1" si="2"/>
        <v>#NAME?</v>
      </c>
    </row>
    <row r="9" spans="1:18" s="24" customFormat="1" ht="18" customHeight="1">
      <c r="B9" s="1" t="str">
        <f>IF(TRUE,"4006","LI(3,0)")</f>
        <v>4006</v>
      </c>
      <c r="C9" s="58" t="str">
        <f>IF(TRUE,"Sales - Clearance","LI(3,1)")</f>
        <v>Sales - Clearance</v>
      </c>
      <c r="D9" s="25"/>
      <c r="E9" s="31" t="e">
        <f ca="1">-_xll.NSGLABAL($H$3,$B9,E$4,,,,$C$3)</f>
        <v>#NAME?</v>
      </c>
      <c r="F9" s="32" t="e">
        <f ca="1">-_xll.NSGLABAL($H$3,$B9,F$4,,,,$C$3)</f>
        <v>#NAME?</v>
      </c>
      <c r="G9" s="32" t="e">
        <f ca="1">-_xll.NSGLABAL($H$3,$B9,G$4,,,,$C$3)</f>
        <v>#NAME?</v>
      </c>
      <c r="H9" s="32" t="e">
        <f ca="1">-_xll.NSGLABAL($H$3,$B9,H$4,,,,$C$3)</f>
        <v>#NAME?</v>
      </c>
      <c r="I9" s="32" t="e">
        <f ca="1">-_xll.NSGLABAL($H$3,$B9,I$4,,,,$C$3)</f>
        <v>#NAME?</v>
      </c>
      <c r="J9" s="32" t="e">
        <f ca="1">-_xll.NSGLABAL($H$3,$B9,J$4,,,,$C$3)</f>
        <v>#NAME?</v>
      </c>
      <c r="K9" s="32" t="e">
        <f ca="1">-_xll.NSGLABAL($H$3,$B9,K$4,,,,$C$3)</f>
        <v>#NAME?</v>
      </c>
      <c r="L9" s="32" t="e">
        <f ca="1">-_xll.NSGLABAL($H$3,$B9,L$4,,,,$C$3)</f>
        <v>#NAME?</v>
      </c>
      <c r="M9" s="32" t="e">
        <f ca="1">-_xll.NSGLABAL($H$3,$B9,M$4,,,,$C$3)</f>
        <v>#NAME?</v>
      </c>
      <c r="N9" s="32" t="e">
        <f ca="1">-_xll.NSGLABAL($H$3,$B9,N$4,,,,$C$3)</f>
        <v>#NAME?</v>
      </c>
      <c r="O9" s="32" t="e">
        <f ca="1">-_xll.NSGLABAL($H$3,$B9,O$4,,,,$C$3)</f>
        <v>#NAME?</v>
      </c>
      <c r="P9" s="34" t="e">
        <f ca="1">-_xll.NSGLABAL($H$3,$B9,P$4,,,,$C$3)</f>
        <v>#NAME?</v>
      </c>
      <c r="Q9" s="29"/>
      <c r="R9" s="35" t="e">
        <f t="shared" ca="1" si="2"/>
        <v>#NAME?</v>
      </c>
    </row>
    <row r="10" spans="1:18" s="24" customFormat="1" ht="18" customHeight="1">
      <c r="B10" s="1" t="str">
        <f>IF(TRUE,"4008","LI(4,0)")</f>
        <v>4008</v>
      </c>
      <c r="C10" s="58" t="str">
        <f>IF(TRUE,"Sales - Warranty","LI(4,1)")</f>
        <v>Sales - Warranty</v>
      </c>
      <c r="D10" s="25"/>
      <c r="E10" s="31" t="e">
        <f ca="1">-_xll.NSGLABAL($H$3,$B10,E$4,,,,$C$3)</f>
        <v>#NAME?</v>
      </c>
      <c r="F10" s="32" t="e">
        <f ca="1">-_xll.NSGLABAL($H$3,$B10,F$4,,,,$C$3)</f>
        <v>#NAME?</v>
      </c>
      <c r="G10" s="32" t="e">
        <f ca="1">-_xll.NSGLABAL($H$3,$B10,G$4,,,,$C$3)</f>
        <v>#NAME?</v>
      </c>
      <c r="H10" s="32" t="e">
        <f ca="1">-_xll.NSGLABAL($H$3,$B10,H$4,,,,$C$3)</f>
        <v>#NAME?</v>
      </c>
      <c r="I10" s="32" t="e">
        <f ca="1">-_xll.NSGLABAL($H$3,$B10,I$4,,,,$C$3)</f>
        <v>#NAME?</v>
      </c>
      <c r="J10" s="32" t="e">
        <f ca="1">-_xll.NSGLABAL($H$3,$B10,J$4,,,,$C$3)</f>
        <v>#NAME?</v>
      </c>
      <c r="K10" s="32" t="e">
        <f ca="1">-_xll.NSGLABAL($H$3,$B10,K$4,,,,$C$3)</f>
        <v>#NAME?</v>
      </c>
      <c r="L10" s="32" t="e">
        <f ca="1">-_xll.NSGLABAL($H$3,$B10,L$4,,,,$C$3)</f>
        <v>#NAME?</v>
      </c>
      <c r="M10" s="32" t="e">
        <f ca="1">-_xll.NSGLABAL($H$3,$B10,M$4,,,,$C$3)</f>
        <v>#NAME?</v>
      </c>
      <c r="N10" s="32" t="e">
        <f ca="1">-_xll.NSGLABAL($H$3,$B10,N$4,,,,$C$3)</f>
        <v>#NAME?</v>
      </c>
      <c r="O10" s="32" t="e">
        <f ca="1">-_xll.NSGLABAL($H$3,$B10,O$4,,,,$C$3)</f>
        <v>#NAME?</v>
      </c>
      <c r="P10" s="34" t="e">
        <f ca="1">-_xll.NSGLABAL($H$3,$B10,P$4,,,,$C$3)</f>
        <v>#NAME?</v>
      </c>
      <c r="Q10" s="29"/>
      <c r="R10" s="35" t="e">
        <f t="shared" ca="1" si="2"/>
        <v>#NAME?</v>
      </c>
    </row>
    <row r="11" spans="1:18" s="24" customFormat="1" ht="18" customHeight="1">
      <c r="B11" s="1" t="str">
        <f>IF(TRUE,"4100","LI(5,0)")</f>
        <v>4100</v>
      </c>
      <c r="C11" s="59" t="str">
        <f>IF(TRUE,"WIP eRev","LI(5,1)")</f>
        <v>WIP eRev</v>
      </c>
      <c r="D11" s="25"/>
      <c r="E11" s="36" t="e">
        <f ca="1">-_xll.NSGLABAL($H$3,$B11,E$4)</f>
        <v>#NAME?</v>
      </c>
      <c r="F11" s="37" t="e">
        <f ca="1">-_xll.NSGLABAL($H$3,$B11,F$4)</f>
        <v>#NAME?</v>
      </c>
      <c r="G11" s="37" t="e">
        <f ca="1">-_xll.NSGLABAL($H$3,$B11,G$4)</f>
        <v>#NAME?</v>
      </c>
      <c r="H11" s="37" t="e">
        <f ca="1">-_xll.NSGLABAL($H$3,$B11,H$4)</f>
        <v>#NAME?</v>
      </c>
      <c r="I11" s="37" t="e">
        <f ca="1">-_xll.NSGLABAL($H$3,$B11,I$4)</f>
        <v>#NAME?</v>
      </c>
      <c r="J11" s="37" t="e">
        <f ca="1">-_xll.NSGLABAL($H$3,$B11,J$4)</f>
        <v>#NAME?</v>
      </c>
      <c r="K11" s="37" t="e">
        <f ca="1">-_xll.NSGLABAL($H$3,$B11,K$4)</f>
        <v>#NAME?</v>
      </c>
      <c r="L11" s="37" t="e">
        <f ca="1">-_xll.NSGLABAL($H$3,$B11,L$4)</f>
        <v>#NAME?</v>
      </c>
      <c r="M11" s="37" t="e">
        <f ca="1">-_xll.NSGLABAL($H$3,$B11,M$4)</f>
        <v>#NAME?</v>
      </c>
      <c r="N11" s="37" t="e">
        <f ca="1">-_xll.NSGLABAL($H$3,$B11,N$4)</f>
        <v>#NAME?</v>
      </c>
      <c r="O11" s="37" t="e">
        <f ca="1">-_xll.NSGLABAL($H$3,$B11,O$4)</f>
        <v>#NAME?</v>
      </c>
      <c r="P11" s="38" t="e">
        <f ca="1">-_xll.NSGLABAL($H$3,$B11,P$4)</f>
        <v>#NAME?</v>
      </c>
      <c r="Q11" s="29"/>
      <c r="R11" s="39" t="e">
        <f t="shared" ca="1" si="2"/>
        <v>#NAME?</v>
      </c>
    </row>
    <row r="12" spans="1:18" s="32" customFormat="1" ht="8.25" customHeight="1">
      <c r="B12" s="47" t="s">
        <v>28</v>
      </c>
      <c r="C12" s="60"/>
      <c r="D12" s="25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29"/>
      <c r="R12" s="49"/>
    </row>
    <row r="13" spans="1:18" s="42" customFormat="1" ht="24" customHeight="1">
      <c r="B13" s="45" t="s">
        <v>28</v>
      </c>
      <c r="C13" s="71" t="s">
        <v>29</v>
      </c>
      <c r="D13" s="43"/>
      <c r="E13" s="72" t="e">
        <f t="shared" ref="E13:P13" ca="1" si="3">SUM(E6:E11)</f>
        <v>#NAME?</v>
      </c>
      <c r="F13" s="73" t="e">
        <f t="shared" ca="1" si="3"/>
        <v>#NAME?</v>
      </c>
      <c r="G13" s="73" t="e">
        <f t="shared" ca="1" si="3"/>
        <v>#NAME?</v>
      </c>
      <c r="H13" s="73" t="e">
        <f t="shared" ca="1" si="3"/>
        <v>#NAME?</v>
      </c>
      <c r="I13" s="73" t="e">
        <f t="shared" ca="1" si="3"/>
        <v>#NAME?</v>
      </c>
      <c r="J13" s="73" t="e">
        <f t="shared" ca="1" si="3"/>
        <v>#NAME?</v>
      </c>
      <c r="K13" s="73" t="e">
        <f t="shared" ca="1" si="3"/>
        <v>#NAME?</v>
      </c>
      <c r="L13" s="73" t="e">
        <f t="shared" ca="1" si="3"/>
        <v>#NAME?</v>
      </c>
      <c r="M13" s="73" t="e">
        <f t="shared" ca="1" si="3"/>
        <v>#NAME?</v>
      </c>
      <c r="N13" s="73" t="e">
        <f t="shared" ca="1" si="3"/>
        <v>#NAME?</v>
      </c>
      <c r="O13" s="73" t="e">
        <f t="shared" ca="1" si="3"/>
        <v>#NAME?</v>
      </c>
      <c r="P13" s="74" t="e">
        <f t="shared" ca="1" si="3"/>
        <v>#NAME?</v>
      </c>
      <c r="Q13" s="43"/>
      <c r="R13" s="75" t="e">
        <f ca="1">SUM(E13:P13)</f>
        <v>#NAME?</v>
      </c>
    </row>
    <row r="14" spans="1:18" s="32" customFormat="1" ht="8.25" customHeight="1">
      <c r="B14" s="47" t="s">
        <v>28</v>
      </c>
      <c r="C14" s="56"/>
      <c r="D14" s="18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23"/>
      <c r="R14" s="51"/>
    </row>
    <row r="15" spans="1:18" s="24" customFormat="1" ht="18" customHeight="1">
      <c r="B15" s="1" t="str">
        <f>IF(TRUE,"5000","LI(0,0)")</f>
        <v>5000</v>
      </c>
      <c r="C15" s="57" t="str">
        <f>IF(TRUE,"Purchases","LI(0,1)")</f>
        <v>Purchases</v>
      </c>
      <c r="D15" s="25"/>
      <c r="E15" s="26" t="e">
        <f ca="1">_xll.NSGLABAL($H$3,$B15,E$4,,,,$C$3)</f>
        <v>#NAME?</v>
      </c>
      <c r="F15" s="27" t="e">
        <f ca="1">_xll.NSGLABAL($H$3,$B15,F$4,,,,$C$3)</f>
        <v>#NAME?</v>
      </c>
      <c r="G15" s="27" t="e">
        <f ca="1">_xll.NSGLABAL($H$3,$B15,G$4,,,,$C$3)</f>
        <v>#NAME?</v>
      </c>
      <c r="H15" s="27" t="e">
        <f ca="1">_xll.NSGLABAL($H$3,$B15,H$4,,,,$C$3)</f>
        <v>#NAME?</v>
      </c>
      <c r="I15" s="27" t="e">
        <f ca="1">_xll.NSGLABAL($H$3,$B15,I$4,,,,$C$3)</f>
        <v>#NAME?</v>
      </c>
      <c r="J15" s="27" t="e">
        <f ca="1">_xll.NSGLABAL($H$3,$B15,J$4,,,,$C$3)</f>
        <v>#NAME?</v>
      </c>
      <c r="K15" s="27" t="e">
        <f ca="1">_xll.NSGLABAL($H$3,$B15,K$4,,,,$C$3)</f>
        <v>#NAME?</v>
      </c>
      <c r="L15" s="27" t="e">
        <f ca="1">_xll.NSGLABAL($H$3,$B15,L$4,,,,$C$3)</f>
        <v>#NAME?</v>
      </c>
      <c r="M15" s="27" t="e">
        <f ca="1">_xll.NSGLABAL($H$3,$B15,M$4,,,,$C$3)</f>
        <v>#NAME?</v>
      </c>
      <c r="N15" s="27" t="e">
        <f ca="1">_xll.NSGLABAL($H$3,$B15,N$4,,,,$C$3)</f>
        <v>#NAME?</v>
      </c>
      <c r="O15" s="27" t="e">
        <f ca="1">_xll.NSGLABAL($H$3,$B15,O$4,,,,$C$3)</f>
        <v>#NAME?</v>
      </c>
      <c r="P15" s="28" t="e">
        <f ca="1">_xll.NSGLABAL($H$3,$B15,P$4,,,,$C$3)</f>
        <v>#NAME?</v>
      </c>
      <c r="Q15" s="29"/>
      <c r="R15" s="30" t="e">
        <f t="shared" ref="R15:R35" ca="1" si="4">SUM(E15:P15)</f>
        <v>#NAME?</v>
      </c>
    </row>
    <row r="16" spans="1:18" s="24" customFormat="1" ht="18" customHeight="1">
      <c r="B16" s="1" t="str">
        <f>IF(TRUE,"5002","LI(1,0)")</f>
        <v>5002</v>
      </c>
      <c r="C16" s="58" t="str">
        <f>IF(TRUE,"Merchandise","LI(1,1)")</f>
        <v>Merchandise</v>
      </c>
      <c r="D16" s="25"/>
      <c r="E16" s="31" t="e">
        <f ca="1">_xll.NSGLABAL($H$3,$B16,E$4,,,,$C$3)</f>
        <v>#NAME?</v>
      </c>
      <c r="F16" s="32" t="e">
        <f ca="1">_xll.NSGLABAL($H$3,$B16,F$4,,,,$C$3)</f>
        <v>#NAME?</v>
      </c>
      <c r="G16" s="32" t="e">
        <f ca="1">_xll.NSGLABAL($H$3,$B16,G$4,,,,$C$3)</f>
        <v>#NAME?</v>
      </c>
      <c r="H16" s="32" t="e">
        <f ca="1">_xll.NSGLABAL($H$3,$B16,H$4,,,,$C$3)</f>
        <v>#NAME?</v>
      </c>
      <c r="I16" s="32" t="e">
        <f ca="1">_xll.NSGLABAL($H$3,$B16,I$4,,,,$C$3)</f>
        <v>#NAME?</v>
      </c>
      <c r="J16" s="32" t="e">
        <f ca="1">_xll.NSGLABAL($H$3,$B16,J$4,,,,$C$3)</f>
        <v>#NAME?</v>
      </c>
      <c r="K16" s="32" t="e">
        <f ca="1">_xll.NSGLABAL($H$3,$B16,K$4,,,,$C$3)</f>
        <v>#NAME?</v>
      </c>
      <c r="L16" s="32" t="e">
        <f ca="1">_xll.NSGLABAL($H$3,$B16,L$4,,,,$C$3)</f>
        <v>#NAME?</v>
      </c>
      <c r="M16" s="32" t="e">
        <f ca="1">_xll.NSGLABAL($H$3,$B16,M$4,,,,$C$3)</f>
        <v>#NAME?</v>
      </c>
      <c r="N16" s="32" t="e">
        <f ca="1">_xll.NSGLABAL($H$3,$B16,N$4,,,,$C$3)</f>
        <v>#NAME?</v>
      </c>
      <c r="O16" s="32" t="e">
        <f ca="1">_xll.NSGLABAL($H$3,$B16,O$4,,,,$C$3)</f>
        <v>#NAME?</v>
      </c>
      <c r="P16" s="34" t="e">
        <f ca="1">_xll.NSGLABAL($H$3,$B16,P$4,,,,$C$3)</f>
        <v>#NAME?</v>
      </c>
      <c r="Q16" s="29"/>
      <c r="R16" s="35" t="e">
        <f t="shared" ca="1" si="4"/>
        <v>#NAME?</v>
      </c>
    </row>
    <row r="17" spans="2:18" s="24" customFormat="1" ht="18" customHeight="1">
      <c r="B17" s="1" t="str">
        <f>IF(TRUE,"5004","LI(2,0)")</f>
        <v>5004</v>
      </c>
      <c r="C17" s="58" t="str">
        <f>IF(TRUE,"Service","LI(2,1)")</f>
        <v>Service</v>
      </c>
      <c r="D17" s="25"/>
      <c r="E17" s="31" t="e">
        <f ca="1">_xll.NSGLABAL($H$3,$B17,E$4,,,,$C$3)</f>
        <v>#NAME?</v>
      </c>
      <c r="F17" s="32" t="e">
        <f ca="1">_xll.NSGLABAL($H$3,$B17,F$4,,,,$C$3)</f>
        <v>#NAME?</v>
      </c>
      <c r="G17" s="32" t="e">
        <f ca="1">_xll.NSGLABAL($H$3,$B17,G$4,,,,$C$3)</f>
        <v>#NAME?</v>
      </c>
      <c r="H17" s="32" t="e">
        <f ca="1">_xll.NSGLABAL($H$3,$B17,H$4,,,,$C$3)</f>
        <v>#NAME?</v>
      </c>
      <c r="I17" s="32" t="e">
        <f ca="1">_xll.NSGLABAL($H$3,$B17,I$4,,,,$C$3)</f>
        <v>#NAME?</v>
      </c>
      <c r="J17" s="32" t="e">
        <f ca="1">_xll.NSGLABAL($H$3,$B17,J$4,,,,$C$3)</f>
        <v>#NAME?</v>
      </c>
      <c r="K17" s="32" t="e">
        <f ca="1">_xll.NSGLABAL($H$3,$B17,K$4,,,,$C$3)</f>
        <v>#NAME?</v>
      </c>
      <c r="L17" s="32" t="e">
        <f ca="1">_xll.NSGLABAL($H$3,$B17,L$4,,,,$C$3)</f>
        <v>#NAME?</v>
      </c>
      <c r="M17" s="32" t="e">
        <f ca="1">_xll.NSGLABAL($H$3,$B17,M$4,,,,$C$3)</f>
        <v>#NAME?</v>
      </c>
      <c r="N17" s="32" t="e">
        <f ca="1">_xll.NSGLABAL($H$3,$B17,N$4,,,,$C$3)</f>
        <v>#NAME?</v>
      </c>
      <c r="O17" s="32" t="e">
        <f ca="1">_xll.NSGLABAL($H$3,$B17,O$4,,,,$C$3)</f>
        <v>#NAME?</v>
      </c>
      <c r="P17" s="34" t="e">
        <f ca="1">_xll.NSGLABAL($H$3,$B17,P$4,,,,$C$3)</f>
        <v>#NAME?</v>
      </c>
      <c r="Q17" s="29"/>
      <c r="R17" s="35" t="e">
        <f t="shared" ca="1" si="4"/>
        <v>#NAME?</v>
      </c>
    </row>
    <row r="18" spans="2:18" s="24" customFormat="1" ht="18" customHeight="1">
      <c r="B18" s="1" t="str">
        <f>IF(TRUE,"5020","LI(3,0)")</f>
        <v>5020</v>
      </c>
      <c r="C18" s="58" t="str">
        <f>IF(TRUE,"Salaries &amp; Wages","LI(3,1)")</f>
        <v>Salaries &amp; Wages</v>
      </c>
      <c r="D18" s="25"/>
      <c r="E18" s="31" t="e">
        <f ca="1">_xll.NSGLABAL($H$3,$B18,E$4,,,,$C$3)</f>
        <v>#NAME?</v>
      </c>
      <c r="F18" s="32" t="e">
        <f ca="1">_xll.NSGLABAL($H$3,$B18,F$4,,,,$C$3)</f>
        <v>#NAME?</v>
      </c>
      <c r="G18" s="32" t="e">
        <f ca="1">_xll.NSGLABAL($H$3,$B18,G$4,,,,$C$3)</f>
        <v>#NAME?</v>
      </c>
      <c r="H18" s="32" t="e">
        <f ca="1">_xll.NSGLABAL($H$3,$B18,H$4,,,,$C$3)</f>
        <v>#NAME?</v>
      </c>
      <c r="I18" s="32" t="e">
        <f ca="1">_xll.NSGLABAL($H$3,$B18,I$4,,,,$C$3)</f>
        <v>#NAME?</v>
      </c>
      <c r="J18" s="32" t="e">
        <f ca="1">_xll.NSGLABAL($H$3,$B18,J$4,,,,$C$3)</f>
        <v>#NAME?</v>
      </c>
      <c r="K18" s="32" t="e">
        <f ca="1">_xll.NSGLABAL($H$3,$B18,K$4,,,,$C$3)</f>
        <v>#NAME?</v>
      </c>
      <c r="L18" s="32" t="e">
        <f ca="1">_xll.NSGLABAL($H$3,$B18,L$4,,,,$C$3)</f>
        <v>#NAME?</v>
      </c>
      <c r="M18" s="32" t="e">
        <f ca="1">_xll.NSGLABAL($H$3,$B18,M$4,,,,$C$3)</f>
        <v>#NAME?</v>
      </c>
      <c r="N18" s="32" t="e">
        <f ca="1">_xll.NSGLABAL($H$3,$B18,N$4,,,,$C$3)</f>
        <v>#NAME?</v>
      </c>
      <c r="O18" s="32" t="e">
        <f ca="1">_xll.NSGLABAL($H$3,$B18,O$4,,,,$C$3)</f>
        <v>#NAME?</v>
      </c>
      <c r="P18" s="34" t="e">
        <f ca="1">_xll.NSGLABAL($H$3,$B18,P$4,,,,$C$3)</f>
        <v>#NAME?</v>
      </c>
      <c r="Q18" s="29"/>
      <c r="R18" s="35" t="e">
        <f t="shared" ca="1" si="4"/>
        <v>#NAME?</v>
      </c>
    </row>
    <row r="19" spans="2:18" s="24" customFormat="1" ht="18" customHeight="1">
      <c r="B19" s="1" t="str">
        <f>IF(TRUE,"5040","LI(4,0)")</f>
        <v>5040</v>
      </c>
      <c r="C19" s="58" t="str">
        <f>IF(TRUE,"Damaged Goods","LI(4,1)")</f>
        <v>Damaged Goods</v>
      </c>
      <c r="D19" s="25"/>
      <c r="E19" s="31" t="e">
        <f ca="1">_xll.NSGLABAL($H$3,$B19,E$4,,,,$C$3)</f>
        <v>#NAME?</v>
      </c>
      <c r="F19" s="32" t="e">
        <f ca="1">_xll.NSGLABAL($H$3,$B19,F$4,,,,$C$3)</f>
        <v>#NAME?</v>
      </c>
      <c r="G19" s="32" t="e">
        <f ca="1">_xll.NSGLABAL($H$3,$B19,G$4,,,,$C$3)</f>
        <v>#NAME?</v>
      </c>
      <c r="H19" s="32" t="e">
        <f ca="1">_xll.NSGLABAL($H$3,$B19,H$4,,,,$C$3)</f>
        <v>#NAME?</v>
      </c>
      <c r="I19" s="32" t="e">
        <f ca="1">_xll.NSGLABAL($H$3,$B19,I$4,,,,$C$3)</f>
        <v>#NAME?</v>
      </c>
      <c r="J19" s="32" t="e">
        <f ca="1">_xll.NSGLABAL($H$3,$B19,J$4,,,,$C$3)</f>
        <v>#NAME?</v>
      </c>
      <c r="K19" s="32" t="e">
        <f ca="1">_xll.NSGLABAL($H$3,$B19,K$4,,,,$C$3)</f>
        <v>#NAME?</v>
      </c>
      <c r="L19" s="32" t="e">
        <f ca="1">_xll.NSGLABAL($H$3,$B19,L$4,,,,$C$3)</f>
        <v>#NAME?</v>
      </c>
      <c r="M19" s="32" t="e">
        <f ca="1">_xll.NSGLABAL($H$3,$B19,M$4,,,,$C$3)</f>
        <v>#NAME?</v>
      </c>
      <c r="N19" s="32" t="e">
        <f ca="1">_xll.NSGLABAL($H$3,$B19,N$4,,,,$C$3)</f>
        <v>#NAME?</v>
      </c>
      <c r="O19" s="32" t="e">
        <f ca="1">_xll.NSGLABAL($H$3,$B19,O$4,,,,$C$3)</f>
        <v>#NAME?</v>
      </c>
      <c r="P19" s="34" t="e">
        <f ca="1">_xll.NSGLABAL($H$3,$B19,P$4,,,,$C$3)</f>
        <v>#NAME?</v>
      </c>
      <c r="Q19" s="29"/>
      <c r="R19" s="35" t="e">
        <f t="shared" ca="1" si="4"/>
        <v>#NAME?</v>
      </c>
    </row>
    <row r="20" spans="2:18" s="24" customFormat="1" ht="18" customHeight="1">
      <c r="B20" s="1" t="str">
        <f>IF(TRUE,"5080","LI(5,0)")</f>
        <v>5080</v>
      </c>
      <c r="C20" s="58" t="str">
        <f>IF(TRUE,"Inventory Write Offs","LI(5,1)")</f>
        <v>Inventory Write Offs</v>
      </c>
      <c r="D20" s="25"/>
      <c r="E20" s="31" t="e">
        <f ca="1">_xll.NSGLABAL($H$3,$B20,E$4,,,,$C$3)</f>
        <v>#NAME?</v>
      </c>
      <c r="F20" s="32" t="e">
        <f ca="1">_xll.NSGLABAL($H$3,$B20,F$4,,,,$C$3)</f>
        <v>#NAME?</v>
      </c>
      <c r="G20" s="32" t="e">
        <f ca="1">_xll.NSGLABAL($H$3,$B20,G$4,,,,$C$3)</f>
        <v>#NAME?</v>
      </c>
      <c r="H20" s="32" t="e">
        <f ca="1">_xll.NSGLABAL($H$3,$B20,H$4,,,,$C$3)</f>
        <v>#NAME?</v>
      </c>
      <c r="I20" s="32" t="e">
        <f ca="1">_xll.NSGLABAL($H$3,$B20,I$4,,,,$C$3)</f>
        <v>#NAME?</v>
      </c>
      <c r="J20" s="32" t="e">
        <f ca="1">_xll.NSGLABAL($H$3,$B20,J$4,,,,$C$3)</f>
        <v>#NAME?</v>
      </c>
      <c r="K20" s="32" t="e">
        <f ca="1">_xll.NSGLABAL($H$3,$B20,K$4,,,,$C$3)</f>
        <v>#NAME?</v>
      </c>
      <c r="L20" s="32" t="e">
        <f ca="1">_xll.NSGLABAL($H$3,$B20,L$4,,,,$C$3)</f>
        <v>#NAME?</v>
      </c>
      <c r="M20" s="32" t="e">
        <f ca="1">_xll.NSGLABAL($H$3,$B20,M$4,,,,$C$3)</f>
        <v>#NAME?</v>
      </c>
      <c r="N20" s="32" t="e">
        <f ca="1">_xll.NSGLABAL($H$3,$B20,N$4,,,,$C$3)</f>
        <v>#NAME?</v>
      </c>
      <c r="O20" s="32" t="e">
        <f ca="1">_xll.NSGLABAL($H$3,$B20,O$4,,,,$C$3)</f>
        <v>#NAME?</v>
      </c>
      <c r="P20" s="34" t="e">
        <f ca="1">_xll.NSGLABAL($H$3,$B20,P$4,,,,$C$3)</f>
        <v>#NAME?</v>
      </c>
      <c r="Q20" s="29"/>
      <c r="R20" s="35" t="e">
        <f t="shared" ca="1" si="4"/>
        <v>#NAME?</v>
      </c>
    </row>
    <row r="21" spans="2:18" s="24" customFormat="1" ht="18" hidden="1" customHeight="1">
      <c r="B21" s="1" t="str">
        <f>IF(TRUE,"5085","LI(6,0)")</f>
        <v>5085</v>
      </c>
      <c r="C21" s="58" t="str">
        <f>IF(TRUE,"Customer Return Variance","LI(6,1)")</f>
        <v>Customer Return Variance</v>
      </c>
      <c r="D21" s="25"/>
      <c r="E21" s="31" t="e">
        <f ca="1">_xll.NSGLABAL($H$3,$B21,E$4,,,,$C$3)</f>
        <v>#NAME?</v>
      </c>
      <c r="F21" s="32" t="e">
        <f ca="1">_xll.NSGLABAL($H$3,$B21,F$4,,,,$C$3)</f>
        <v>#NAME?</v>
      </c>
      <c r="G21" s="32" t="e">
        <f ca="1">_xll.NSGLABAL($H$3,$B21,G$4,,,,$C$3)</f>
        <v>#NAME?</v>
      </c>
      <c r="H21" s="32" t="e">
        <f ca="1">_xll.NSGLABAL($H$3,$B21,H$4,,,,$C$3)</f>
        <v>#NAME?</v>
      </c>
      <c r="I21" s="32" t="e">
        <f ca="1">_xll.NSGLABAL($H$3,$B21,I$4,,,,$C$3)</f>
        <v>#NAME?</v>
      </c>
      <c r="J21" s="32" t="e">
        <f ca="1">_xll.NSGLABAL($H$3,$B21,J$4,,,,$C$3)</f>
        <v>#NAME?</v>
      </c>
      <c r="K21" s="32" t="e">
        <f ca="1">_xll.NSGLABAL($H$3,$B21,K$4,,,,$C$3)</f>
        <v>#NAME?</v>
      </c>
      <c r="L21" s="32" t="e">
        <f ca="1">_xll.NSGLABAL($H$3,$B21,L$4,,,,$C$3)</f>
        <v>#NAME?</v>
      </c>
      <c r="M21" s="32" t="e">
        <f ca="1">_xll.NSGLABAL($H$3,$B21,M$4,,,,$C$3)</f>
        <v>#NAME?</v>
      </c>
      <c r="N21" s="32" t="e">
        <f ca="1">_xll.NSGLABAL($H$3,$B21,N$4,,,,$C$3)</f>
        <v>#NAME?</v>
      </c>
      <c r="O21" s="32" t="e">
        <f ca="1">_xll.NSGLABAL($H$3,$B21,O$4,,,,$C$3)</f>
        <v>#NAME?</v>
      </c>
      <c r="P21" s="34" t="e">
        <f ca="1">_xll.NSGLABAL($H$3,$B21,P$4,,,,$C$3)</f>
        <v>#NAME?</v>
      </c>
      <c r="Q21" s="29"/>
      <c r="R21" s="35" t="e">
        <f t="shared" ca="1" si="4"/>
        <v>#NAME?</v>
      </c>
    </row>
    <row r="22" spans="2:18" s="24" customFormat="1" ht="18" hidden="1" customHeight="1">
      <c r="B22" s="1" t="str">
        <f>IF(TRUE,"5086","LI(7,0)")</f>
        <v>5086</v>
      </c>
      <c r="C22" s="58" t="str">
        <f>IF(TRUE,"Vendor Return Variance","LI(7,1)")</f>
        <v>Vendor Return Variance</v>
      </c>
      <c r="D22" s="25"/>
      <c r="E22" s="31" t="e">
        <f ca="1">_xll.NSGLABAL($H$3,$B22,E$4,,,,$C$3)</f>
        <v>#NAME?</v>
      </c>
      <c r="F22" s="32" t="e">
        <f ca="1">_xll.NSGLABAL($H$3,$B22,F$4,,,,$C$3)</f>
        <v>#NAME?</v>
      </c>
      <c r="G22" s="32" t="e">
        <f ca="1">_xll.NSGLABAL($H$3,$B22,G$4,,,,$C$3)</f>
        <v>#NAME?</v>
      </c>
      <c r="H22" s="32" t="e">
        <f ca="1">_xll.NSGLABAL($H$3,$B22,H$4,,,,$C$3)</f>
        <v>#NAME?</v>
      </c>
      <c r="I22" s="32" t="e">
        <f ca="1">_xll.NSGLABAL($H$3,$B22,I$4,,,,$C$3)</f>
        <v>#NAME?</v>
      </c>
      <c r="J22" s="32" t="e">
        <f ca="1">_xll.NSGLABAL($H$3,$B22,J$4,,,,$C$3)</f>
        <v>#NAME?</v>
      </c>
      <c r="K22" s="32" t="e">
        <f ca="1">_xll.NSGLABAL($H$3,$B22,K$4,,,,$C$3)</f>
        <v>#NAME?</v>
      </c>
      <c r="L22" s="32" t="e">
        <f ca="1">_xll.NSGLABAL($H$3,$B22,L$4,,,,$C$3)</f>
        <v>#NAME?</v>
      </c>
      <c r="M22" s="32" t="e">
        <f ca="1">_xll.NSGLABAL($H$3,$B22,M$4,,,,$C$3)</f>
        <v>#NAME?</v>
      </c>
      <c r="N22" s="32" t="e">
        <f ca="1">_xll.NSGLABAL($H$3,$B22,N$4,,,,$C$3)</f>
        <v>#NAME?</v>
      </c>
      <c r="O22" s="32" t="e">
        <f ca="1">_xll.NSGLABAL($H$3,$B22,O$4,,,,$C$3)</f>
        <v>#NAME?</v>
      </c>
      <c r="P22" s="34" t="e">
        <f ca="1">_xll.NSGLABAL($H$3,$B22,P$4,,,,$C$3)</f>
        <v>#NAME?</v>
      </c>
      <c r="Q22" s="29"/>
      <c r="R22" s="35" t="e">
        <f t="shared" ca="1" si="4"/>
        <v>#NAME?</v>
      </c>
    </row>
    <row r="23" spans="2:18" s="24" customFormat="1" ht="18" customHeight="1">
      <c r="B23" s="1" t="str">
        <f>IF(TRUE,"5090","LI(8,0)")</f>
        <v>5090</v>
      </c>
      <c r="C23" s="58" t="str">
        <f>IF(TRUE,"Inventory Variance","LI(8,1)")</f>
        <v>Inventory Variance</v>
      </c>
      <c r="D23" s="25"/>
      <c r="E23" s="31" t="e">
        <f ca="1">_xll.NSGLABAL($H$3,$B23,E$4,,,,$C$3)</f>
        <v>#NAME?</v>
      </c>
      <c r="F23" s="32" t="e">
        <f ca="1">_xll.NSGLABAL($H$3,$B23,F$4,,,,$C$3)</f>
        <v>#NAME?</v>
      </c>
      <c r="G23" s="32" t="e">
        <f ca="1">_xll.NSGLABAL($H$3,$B23,G$4,,,,$C$3)</f>
        <v>#NAME?</v>
      </c>
      <c r="H23" s="32" t="e">
        <f ca="1">_xll.NSGLABAL($H$3,$B23,H$4,,,,$C$3)</f>
        <v>#NAME?</v>
      </c>
      <c r="I23" s="32" t="e">
        <f ca="1">_xll.NSGLABAL($H$3,$B23,I$4,,,,$C$3)</f>
        <v>#NAME?</v>
      </c>
      <c r="J23" s="32" t="e">
        <f ca="1">_xll.NSGLABAL($H$3,$B23,J$4,,,,$C$3)</f>
        <v>#NAME?</v>
      </c>
      <c r="K23" s="32" t="e">
        <f ca="1">_xll.NSGLABAL($H$3,$B23,K$4,,,,$C$3)</f>
        <v>#NAME?</v>
      </c>
      <c r="L23" s="32" t="e">
        <f ca="1">_xll.NSGLABAL($H$3,$B23,L$4,,,,$C$3)</f>
        <v>#NAME?</v>
      </c>
      <c r="M23" s="32" t="e">
        <f ca="1">_xll.NSGLABAL($H$3,$B23,M$4,,,,$C$3)</f>
        <v>#NAME?</v>
      </c>
      <c r="N23" s="32" t="e">
        <f ca="1">_xll.NSGLABAL($H$3,$B23,N$4,,,,$C$3)</f>
        <v>#NAME?</v>
      </c>
      <c r="O23" s="32" t="e">
        <f ca="1">_xll.NSGLABAL($H$3,$B23,O$4,,,,$C$3)</f>
        <v>#NAME?</v>
      </c>
      <c r="P23" s="34" t="e">
        <f ca="1">_xll.NSGLABAL($H$3,$B23,P$4,,,,$C$3)</f>
        <v>#NAME?</v>
      </c>
      <c r="Q23" s="29"/>
      <c r="R23" s="35" t="e">
        <f t="shared" ca="1" si="4"/>
        <v>#NAME?</v>
      </c>
    </row>
    <row r="24" spans="2:18" s="24" customFormat="1" ht="18" hidden="1" customHeight="1">
      <c r="B24" s="1" t="str">
        <f>IF(TRUE,"5091","LI(9,0)")</f>
        <v>5091</v>
      </c>
      <c r="C24" s="58" t="str">
        <f>IF(TRUE,"Inventory Transfer Price Gain / Loss","LI(9,1)")</f>
        <v>Inventory Transfer Price Gain / Loss</v>
      </c>
      <c r="D24" s="25"/>
      <c r="E24" s="31" t="e">
        <f ca="1">_xll.NSGLABAL($H$3,$B24,E$4,,,,$C$3)</f>
        <v>#NAME?</v>
      </c>
      <c r="F24" s="32" t="e">
        <f ca="1">_xll.NSGLABAL($H$3,$B24,F$4,,,,$C$3)</f>
        <v>#NAME?</v>
      </c>
      <c r="G24" s="32" t="e">
        <f ca="1">_xll.NSGLABAL($H$3,$B24,G$4,,,,$C$3)</f>
        <v>#NAME?</v>
      </c>
      <c r="H24" s="32" t="e">
        <f ca="1">_xll.NSGLABAL($H$3,$B24,H$4,,,,$C$3)</f>
        <v>#NAME?</v>
      </c>
      <c r="I24" s="32" t="e">
        <f ca="1">_xll.NSGLABAL($H$3,$B24,I$4,,,,$C$3)</f>
        <v>#NAME?</v>
      </c>
      <c r="J24" s="32" t="e">
        <f ca="1">_xll.NSGLABAL($H$3,$B24,J$4,,,,$C$3)</f>
        <v>#NAME?</v>
      </c>
      <c r="K24" s="32" t="e">
        <f ca="1">_xll.NSGLABAL($H$3,$B24,K$4,,,,$C$3)</f>
        <v>#NAME?</v>
      </c>
      <c r="L24" s="32" t="e">
        <f ca="1">_xll.NSGLABAL($H$3,$B24,L$4,,,,$C$3)</f>
        <v>#NAME?</v>
      </c>
      <c r="M24" s="32" t="e">
        <f ca="1">_xll.NSGLABAL($H$3,$B24,M$4,,,,$C$3)</f>
        <v>#NAME?</v>
      </c>
      <c r="N24" s="32" t="e">
        <f ca="1">_xll.NSGLABAL($H$3,$B24,N$4,,,,$C$3)</f>
        <v>#NAME?</v>
      </c>
      <c r="O24" s="32" t="e">
        <f ca="1">_xll.NSGLABAL($H$3,$B24,O$4,,,,$C$3)</f>
        <v>#NAME?</v>
      </c>
      <c r="P24" s="34" t="e">
        <f ca="1">_xll.NSGLABAL($H$3,$B24,P$4,,,,$C$3)</f>
        <v>#NAME?</v>
      </c>
      <c r="Q24" s="29"/>
      <c r="R24" s="35" t="e">
        <f t="shared" ca="1" si="4"/>
        <v>#NAME?</v>
      </c>
    </row>
    <row r="25" spans="2:18" s="24" customFormat="1" ht="18" customHeight="1">
      <c r="B25" s="1" t="str">
        <f>IF(TRUE,"5092","LI(10,0)")</f>
        <v>5092</v>
      </c>
      <c r="C25" s="58" t="str">
        <f>IF(TRUE,"Purchase Price Variance","LI(10,1)")</f>
        <v>Purchase Price Variance</v>
      </c>
      <c r="D25" s="25"/>
      <c r="E25" s="31" t="e">
        <f ca="1">_xll.NSGLABAL($H$3,$B25,E$4,,,,$C$3)</f>
        <v>#NAME?</v>
      </c>
      <c r="F25" s="32" t="e">
        <f ca="1">_xll.NSGLABAL($H$3,$B25,F$4,,,,$C$3)</f>
        <v>#NAME?</v>
      </c>
      <c r="G25" s="32" t="e">
        <f ca="1">_xll.NSGLABAL($H$3,$B25,G$4,,,,$C$3)</f>
        <v>#NAME?</v>
      </c>
      <c r="H25" s="32" t="e">
        <f ca="1">_xll.NSGLABAL($H$3,$B25,H$4,,,,$C$3)</f>
        <v>#NAME?</v>
      </c>
      <c r="I25" s="32" t="e">
        <f ca="1">_xll.NSGLABAL($H$3,$B25,I$4,,,,$C$3)</f>
        <v>#NAME?</v>
      </c>
      <c r="J25" s="32" t="e">
        <f ca="1">_xll.NSGLABAL($H$3,$B25,J$4,,,,$C$3)</f>
        <v>#NAME?</v>
      </c>
      <c r="K25" s="32" t="e">
        <f ca="1">_xll.NSGLABAL($H$3,$B25,K$4,,,,$C$3)</f>
        <v>#NAME?</v>
      </c>
      <c r="L25" s="32" t="e">
        <f ca="1">_xll.NSGLABAL($H$3,$B25,L$4,,,,$C$3)</f>
        <v>#NAME?</v>
      </c>
      <c r="M25" s="32" t="e">
        <f ca="1">_xll.NSGLABAL($H$3,$B25,M$4,,,,$C$3)</f>
        <v>#NAME?</v>
      </c>
      <c r="N25" s="32" t="e">
        <f ca="1">_xll.NSGLABAL($H$3,$B25,N$4,,,,$C$3)</f>
        <v>#NAME?</v>
      </c>
      <c r="O25" s="32" t="e">
        <f ca="1">_xll.NSGLABAL($H$3,$B25,O$4,,,,$C$3)</f>
        <v>#NAME?</v>
      </c>
      <c r="P25" s="34" t="e">
        <f ca="1">_xll.NSGLABAL($H$3,$B25,P$4,,,,$C$3)</f>
        <v>#NAME?</v>
      </c>
      <c r="Q25" s="29"/>
      <c r="R25" s="35" t="e">
        <f t="shared" ca="1" si="4"/>
        <v>#NAME?</v>
      </c>
    </row>
    <row r="26" spans="2:18" s="24" customFormat="1" ht="18" customHeight="1">
      <c r="B26" s="1" t="str">
        <f>IF(TRUE,"5093","LI(11,0)")</f>
        <v>5093</v>
      </c>
      <c r="C26" s="58" t="str">
        <f>IF(TRUE,"Build Price Variance","LI(11,1)")</f>
        <v>Build Price Variance</v>
      </c>
      <c r="D26" s="25"/>
      <c r="E26" s="31" t="e">
        <f ca="1">_xll.NSGLABAL($H$3,$B26,E$4,,,,$C$3)</f>
        <v>#NAME?</v>
      </c>
      <c r="F26" s="32" t="e">
        <f ca="1">_xll.NSGLABAL($H$3,$B26,F$4,,,,$C$3)</f>
        <v>#NAME?</v>
      </c>
      <c r="G26" s="32" t="e">
        <f ca="1">_xll.NSGLABAL($H$3,$B26,G$4,,,,$C$3)</f>
        <v>#NAME?</v>
      </c>
      <c r="H26" s="32" t="e">
        <f ca="1">_xll.NSGLABAL($H$3,$B26,H$4,,,,$C$3)</f>
        <v>#NAME?</v>
      </c>
      <c r="I26" s="32" t="e">
        <f ca="1">_xll.NSGLABAL($H$3,$B26,I$4,,,,$C$3)</f>
        <v>#NAME?</v>
      </c>
      <c r="J26" s="32" t="e">
        <f ca="1">_xll.NSGLABAL($H$3,$B26,J$4,,,,$C$3)</f>
        <v>#NAME?</v>
      </c>
      <c r="K26" s="32" t="e">
        <f ca="1">_xll.NSGLABAL($H$3,$B26,K$4,,,,$C$3)</f>
        <v>#NAME?</v>
      </c>
      <c r="L26" s="32" t="e">
        <f ca="1">_xll.NSGLABAL($H$3,$B26,L$4,,,,$C$3)</f>
        <v>#NAME?</v>
      </c>
      <c r="M26" s="32" t="e">
        <f ca="1">_xll.NSGLABAL($H$3,$B26,M$4,,,,$C$3)</f>
        <v>#NAME?</v>
      </c>
      <c r="N26" s="32" t="e">
        <f ca="1">_xll.NSGLABAL($H$3,$B26,N$4,,,,$C$3)</f>
        <v>#NAME?</v>
      </c>
      <c r="O26" s="32" t="e">
        <f ca="1">_xll.NSGLABAL($H$3,$B26,O$4,,,,$C$3)</f>
        <v>#NAME?</v>
      </c>
      <c r="P26" s="34" t="e">
        <f ca="1">_xll.NSGLABAL($H$3,$B26,P$4,,,,$C$3)</f>
        <v>#NAME?</v>
      </c>
      <c r="Q26" s="29"/>
      <c r="R26" s="35" t="e">
        <f t="shared" ca="1" si="4"/>
        <v>#NAME?</v>
      </c>
    </row>
    <row r="27" spans="2:18" s="24" customFormat="1" ht="18" customHeight="1">
      <c r="B27" s="1" t="str">
        <f>IF(TRUE,"5094","LI(12,0)")</f>
        <v>5094</v>
      </c>
      <c r="C27" s="58" t="str">
        <f>IF(TRUE,"Build Quantity Variance","LI(12,1)")</f>
        <v>Build Quantity Variance</v>
      </c>
      <c r="D27" s="25"/>
      <c r="E27" s="31" t="e">
        <f ca="1">_xll.NSGLABAL($H$3,$B27,E$4,,,,$C$3)</f>
        <v>#NAME?</v>
      </c>
      <c r="F27" s="32" t="e">
        <f ca="1">_xll.NSGLABAL($H$3,$B27,F$4,,,,$C$3)</f>
        <v>#NAME?</v>
      </c>
      <c r="G27" s="32" t="e">
        <f ca="1">_xll.NSGLABAL($H$3,$B27,G$4,,,,$C$3)</f>
        <v>#NAME?</v>
      </c>
      <c r="H27" s="32" t="e">
        <f ca="1">_xll.NSGLABAL($H$3,$B27,H$4,,,,$C$3)</f>
        <v>#NAME?</v>
      </c>
      <c r="I27" s="32" t="e">
        <f ca="1">_xll.NSGLABAL($H$3,$B27,I$4,,,,$C$3)</f>
        <v>#NAME?</v>
      </c>
      <c r="J27" s="32" t="e">
        <f ca="1">_xll.NSGLABAL($H$3,$B27,J$4,,,,$C$3)</f>
        <v>#NAME?</v>
      </c>
      <c r="K27" s="32" t="e">
        <f ca="1">_xll.NSGLABAL($H$3,$B27,K$4,,,,$C$3)</f>
        <v>#NAME?</v>
      </c>
      <c r="L27" s="32" t="e">
        <f ca="1">_xll.NSGLABAL($H$3,$B27,L$4,,,,$C$3)</f>
        <v>#NAME?</v>
      </c>
      <c r="M27" s="32" t="e">
        <f ca="1">_xll.NSGLABAL($H$3,$B27,M$4,,,,$C$3)</f>
        <v>#NAME?</v>
      </c>
      <c r="N27" s="32" t="e">
        <f ca="1">_xll.NSGLABAL($H$3,$B27,N$4,,,,$C$3)</f>
        <v>#NAME?</v>
      </c>
      <c r="O27" s="32" t="e">
        <f ca="1">_xll.NSGLABAL($H$3,$B27,O$4,,,,$C$3)</f>
        <v>#NAME?</v>
      </c>
      <c r="P27" s="34" t="e">
        <f ca="1">_xll.NSGLABAL($H$3,$B27,P$4,,,,$C$3)</f>
        <v>#NAME?</v>
      </c>
      <c r="Q27" s="29"/>
      <c r="R27" s="35" t="e">
        <f t="shared" ca="1" si="4"/>
        <v>#NAME?</v>
      </c>
    </row>
    <row r="28" spans="2:18" s="24" customFormat="1" ht="18" hidden="1" customHeight="1">
      <c r="B28" s="1" t="str">
        <f>IF(TRUE,"5095","LI(13,0)")</f>
        <v>5095</v>
      </c>
      <c r="C28" s="58" t="str">
        <f>IF(TRUE,"Bill Quantity Variance","LI(13,1)")</f>
        <v>Bill Quantity Variance</v>
      </c>
      <c r="D28" s="25"/>
      <c r="E28" s="31" t="e">
        <f ca="1">_xll.NSGLABAL($H$3,$B28,E$4,,,,$C$3)</f>
        <v>#NAME?</v>
      </c>
      <c r="F28" s="32" t="e">
        <f ca="1">_xll.NSGLABAL($H$3,$B28,F$4,,,,$C$3)</f>
        <v>#NAME?</v>
      </c>
      <c r="G28" s="32" t="e">
        <f ca="1">_xll.NSGLABAL($H$3,$B28,G$4,,,,$C$3)</f>
        <v>#NAME?</v>
      </c>
      <c r="H28" s="32" t="e">
        <f ca="1">_xll.NSGLABAL($H$3,$B28,H$4,,,,$C$3)</f>
        <v>#NAME?</v>
      </c>
      <c r="I28" s="32" t="e">
        <f ca="1">_xll.NSGLABAL($H$3,$B28,I$4,,,,$C$3)</f>
        <v>#NAME?</v>
      </c>
      <c r="J28" s="32" t="e">
        <f ca="1">_xll.NSGLABAL($H$3,$B28,J$4,,,,$C$3)</f>
        <v>#NAME?</v>
      </c>
      <c r="K28" s="32" t="e">
        <f ca="1">_xll.NSGLABAL($H$3,$B28,K$4,,,,$C$3)</f>
        <v>#NAME?</v>
      </c>
      <c r="L28" s="32" t="e">
        <f ca="1">_xll.NSGLABAL($H$3,$B28,L$4,,,,$C$3)</f>
        <v>#NAME?</v>
      </c>
      <c r="M28" s="32" t="e">
        <f ca="1">_xll.NSGLABAL($H$3,$B28,M$4,,,,$C$3)</f>
        <v>#NAME?</v>
      </c>
      <c r="N28" s="32" t="e">
        <f ca="1">_xll.NSGLABAL($H$3,$B28,N$4,,,,$C$3)</f>
        <v>#NAME?</v>
      </c>
      <c r="O28" s="32" t="e">
        <f ca="1">_xll.NSGLABAL($H$3,$B28,O$4,,,,$C$3)</f>
        <v>#NAME?</v>
      </c>
      <c r="P28" s="34" t="e">
        <f ca="1">_xll.NSGLABAL($H$3,$B28,P$4,,,,$C$3)</f>
        <v>#NAME?</v>
      </c>
      <c r="Q28" s="29"/>
      <c r="R28" s="35" t="e">
        <f t="shared" ca="1" si="4"/>
        <v>#NAME?</v>
      </c>
    </row>
    <row r="29" spans="2:18" s="24" customFormat="1" ht="18" hidden="1" customHeight="1">
      <c r="B29" s="1" t="str">
        <f>IF(TRUE,"5096","LI(14,0)")</f>
        <v>5096</v>
      </c>
      <c r="C29" s="58" t="str">
        <f>IF(TRUE,"Bill Price Variance","LI(14,1)")</f>
        <v>Bill Price Variance</v>
      </c>
      <c r="D29" s="25"/>
      <c r="E29" s="31" t="e">
        <f ca="1">_xll.NSGLABAL($H$3,$B29,E$4,,,,$C$3)</f>
        <v>#NAME?</v>
      </c>
      <c r="F29" s="32" t="e">
        <f ca="1">_xll.NSGLABAL($H$3,$B29,F$4,,,,$C$3)</f>
        <v>#NAME?</v>
      </c>
      <c r="G29" s="32" t="e">
        <f ca="1">_xll.NSGLABAL($H$3,$B29,G$4,,,,$C$3)</f>
        <v>#NAME?</v>
      </c>
      <c r="H29" s="32" t="e">
        <f ca="1">_xll.NSGLABAL($H$3,$B29,H$4,,,,$C$3)</f>
        <v>#NAME?</v>
      </c>
      <c r="I29" s="32" t="e">
        <f ca="1">_xll.NSGLABAL($H$3,$B29,I$4,,,,$C$3)</f>
        <v>#NAME?</v>
      </c>
      <c r="J29" s="32" t="e">
        <f ca="1">_xll.NSGLABAL($H$3,$B29,J$4,,,,$C$3)</f>
        <v>#NAME?</v>
      </c>
      <c r="K29" s="32" t="e">
        <f ca="1">_xll.NSGLABAL($H$3,$B29,K$4,,,,$C$3)</f>
        <v>#NAME?</v>
      </c>
      <c r="L29" s="32" t="e">
        <f ca="1">_xll.NSGLABAL($H$3,$B29,L$4,,,,$C$3)</f>
        <v>#NAME?</v>
      </c>
      <c r="M29" s="32" t="e">
        <f ca="1">_xll.NSGLABAL($H$3,$B29,M$4,,,,$C$3)</f>
        <v>#NAME?</v>
      </c>
      <c r="N29" s="32" t="e">
        <f ca="1">_xll.NSGLABAL($H$3,$B29,N$4,,,,$C$3)</f>
        <v>#NAME?</v>
      </c>
      <c r="O29" s="32" t="e">
        <f ca="1">_xll.NSGLABAL($H$3,$B29,O$4,,,,$C$3)</f>
        <v>#NAME?</v>
      </c>
      <c r="P29" s="34" t="e">
        <f ca="1">_xll.NSGLABAL($H$3,$B29,P$4,,,,$C$3)</f>
        <v>#NAME?</v>
      </c>
      <c r="Q29" s="29"/>
      <c r="R29" s="35" t="e">
        <f t="shared" ca="1" si="4"/>
        <v>#NAME?</v>
      </c>
    </row>
    <row r="30" spans="2:18" s="24" customFormat="1" ht="18" hidden="1" customHeight="1">
      <c r="B30" s="1" t="str">
        <f>IF(TRUE,"5097","LI(15,0)")</f>
        <v>5097</v>
      </c>
      <c r="C30" s="58" t="str">
        <f>IF(TRUE,"Bill Exchange Rate Variance","LI(15,1)")</f>
        <v>Bill Exchange Rate Variance</v>
      </c>
      <c r="D30" s="25"/>
      <c r="E30" s="31" t="e">
        <f ca="1">_xll.NSGLABAL($H$3,$B30,E$4,,,,$C$3)</f>
        <v>#NAME?</v>
      </c>
      <c r="F30" s="32" t="e">
        <f ca="1">_xll.NSGLABAL($H$3,$B30,F$4,,,,$C$3)</f>
        <v>#NAME?</v>
      </c>
      <c r="G30" s="32" t="e">
        <f ca="1">_xll.NSGLABAL($H$3,$B30,G$4,,,,$C$3)</f>
        <v>#NAME?</v>
      </c>
      <c r="H30" s="32" t="e">
        <f ca="1">_xll.NSGLABAL($H$3,$B30,H$4,,,,$C$3)</f>
        <v>#NAME?</v>
      </c>
      <c r="I30" s="32" t="e">
        <f ca="1">_xll.NSGLABAL($H$3,$B30,I$4,,,,$C$3)</f>
        <v>#NAME?</v>
      </c>
      <c r="J30" s="32" t="e">
        <f ca="1">_xll.NSGLABAL($H$3,$B30,J$4,,,,$C$3)</f>
        <v>#NAME?</v>
      </c>
      <c r="K30" s="32" t="e">
        <f ca="1">_xll.NSGLABAL($H$3,$B30,K$4,,,,$C$3)</f>
        <v>#NAME?</v>
      </c>
      <c r="L30" s="32" t="e">
        <f ca="1">_xll.NSGLABAL($H$3,$B30,L$4,,,,$C$3)</f>
        <v>#NAME?</v>
      </c>
      <c r="M30" s="32" t="e">
        <f ca="1">_xll.NSGLABAL($H$3,$B30,M$4,,,,$C$3)</f>
        <v>#NAME?</v>
      </c>
      <c r="N30" s="32" t="e">
        <f ca="1">_xll.NSGLABAL($H$3,$B30,N$4,,,,$C$3)</f>
        <v>#NAME?</v>
      </c>
      <c r="O30" s="32" t="e">
        <f ca="1">_xll.NSGLABAL($H$3,$B30,O$4,,,,$C$3)</f>
        <v>#NAME?</v>
      </c>
      <c r="P30" s="34" t="e">
        <f ca="1">_xll.NSGLABAL($H$3,$B30,P$4,,,,$C$3)</f>
        <v>#NAME?</v>
      </c>
      <c r="Q30" s="29"/>
      <c r="R30" s="35" t="e">
        <f t="shared" ca="1" si="4"/>
        <v>#NAME?</v>
      </c>
    </row>
    <row r="31" spans="2:18" s="24" customFormat="1" ht="18" hidden="1" customHeight="1">
      <c r="B31" s="1" t="str">
        <f>IF(TRUE,"5098","LI(16,0)")</f>
        <v>5098</v>
      </c>
      <c r="C31" s="58" t="str">
        <f>IF(TRUE,"Unbuild Variance","LI(16,1)")</f>
        <v>Unbuild Variance</v>
      </c>
      <c r="D31" s="25"/>
      <c r="E31" s="31" t="e">
        <f ca="1">_xll.NSGLABAL($H$3,$B31,E$4,,,,$C$3)</f>
        <v>#NAME?</v>
      </c>
      <c r="F31" s="32" t="e">
        <f ca="1">_xll.NSGLABAL($H$3,$B31,F$4,,,,$C$3)</f>
        <v>#NAME?</v>
      </c>
      <c r="G31" s="32" t="e">
        <f ca="1">_xll.NSGLABAL($H$3,$B31,G$4,,,,$C$3)</f>
        <v>#NAME?</v>
      </c>
      <c r="H31" s="32" t="e">
        <f ca="1">_xll.NSGLABAL($H$3,$B31,H$4,,,,$C$3)</f>
        <v>#NAME?</v>
      </c>
      <c r="I31" s="32" t="e">
        <f ca="1">_xll.NSGLABAL($H$3,$B31,I$4,,,,$C$3)</f>
        <v>#NAME?</v>
      </c>
      <c r="J31" s="32" t="e">
        <f ca="1">_xll.NSGLABAL($H$3,$B31,J$4,,,,$C$3)</f>
        <v>#NAME?</v>
      </c>
      <c r="K31" s="32" t="e">
        <f ca="1">_xll.NSGLABAL($H$3,$B31,K$4,,,,$C$3)</f>
        <v>#NAME?</v>
      </c>
      <c r="L31" s="32" t="e">
        <f ca="1">_xll.NSGLABAL($H$3,$B31,L$4,,,,$C$3)</f>
        <v>#NAME?</v>
      </c>
      <c r="M31" s="32" t="e">
        <f ca="1">_xll.NSGLABAL($H$3,$B31,M$4,,,,$C$3)</f>
        <v>#NAME?</v>
      </c>
      <c r="N31" s="32" t="e">
        <f ca="1">_xll.NSGLABAL($H$3,$B31,N$4,,,,$C$3)</f>
        <v>#NAME?</v>
      </c>
      <c r="O31" s="32" t="e">
        <f ca="1">_xll.NSGLABAL($H$3,$B31,O$4,,,,$C$3)</f>
        <v>#NAME?</v>
      </c>
      <c r="P31" s="34" t="e">
        <f ca="1">_xll.NSGLABAL($H$3,$B31,P$4,,,,$C$3)</f>
        <v>#NAME?</v>
      </c>
      <c r="Q31" s="29"/>
      <c r="R31" s="35" t="e">
        <f t="shared" ca="1" si="4"/>
        <v>#NAME?</v>
      </c>
    </row>
    <row r="32" spans="2:18" s="24" customFormat="1" ht="18" customHeight="1">
      <c r="B32" s="1" t="str">
        <f>IF(TRUE,"5100","LI(17,0)")</f>
        <v>5100</v>
      </c>
      <c r="C32" s="58" t="str">
        <f>IF(TRUE,"Mfg WIP","LI(17,1)")</f>
        <v>Mfg WIP</v>
      </c>
      <c r="D32" s="25"/>
      <c r="E32" s="31" t="e">
        <f ca="1">_xll.NSGLABAL($H$3,$B32,E$4,,,,$C$3)</f>
        <v>#NAME?</v>
      </c>
      <c r="F32" s="32" t="e">
        <f ca="1">_xll.NSGLABAL($H$3,$B32,F$4,,,,$C$3)</f>
        <v>#NAME?</v>
      </c>
      <c r="G32" s="32" t="e">
        <f ca="1">_xll.NSGLABAL($H$3,$B32,G$4,,,,$C$3)</f>
        <v>#NAME?</v>
      </c>
      <c r="H32" s="32" t="e">
        <f ca="1">_xll.NSGLABAL($H$3,$B32,H$4,,,,$C$3)</f>
        <v>#NAME?</v>
      </c>
      <c r="I32" s="32" t="e">
        <f ca="1">_xll.NSGLABAL($H$3,$B32,I$4,,,,$C$3)</f>
        <v>#NAME?</v>
      </c>
      <c r="J32" s="32" t="e">
        <f ca="1">_xll.NSGLABAL($H$3,$B32,J$4,,,,$C$3)</f>
        <v>#NAME?</v>
      </c>
      <c r="K32" s="32" t="e">
        <f ca="1">_xll.NSGLABAL($H$3,$B32,K$4,,,,$C$3)</f>
        <v>#NAME?</v>
      </c>
      <c r="L32" s="32" t="e">
        <f ca="1">_xll.NSGLABAL($H$3,$B32,L$4,,,,$C$3)</f>
        <v>#NAME?</v>
      </c>
      <c r="M32" s="32" t="e">
        <f ca="1">_xll.NSGLABAL($H$3,$B32,M$4,,,,$C$3)</f>
        <v>#NAME?</v>
      </c>
      <c r="N32" s="32" t="e">
        <f ca="1">_xll.NSGLABAL($H$3,$B32,N$4,,,,$C$3)</f>
        <v>#NAME?</v>
      </c>
      <c r="O32" s="32" t="e">
        <f ca="1">_xll.NSGLABAL($H$3,$B32,O$4,,,,$C$3)</f>
        <v>#NAME?</v>
      </c>
      <c r="P32" s="34" t="e">
        <f ca="1">_xll.NSGLABAL($H$3,$B32,P$4,,,,$C$3)</f>
        <v>#NAME?</v>
      </c>
      <c r="Q32" s="29"/>
      <c r="R32" s="35" t="e">
        <f t="shared" ca="1" si="4"/>
        <v>#NAME?</v>
      </c>
    </row>
    <row r="33" spans="2:18" s="24" customFormat="1" ht="18" customHeight="1">
      <c r="B33" s="1" t="str">
        <f>IF(TRUE,"5101","LI(18,0)")</f>
        <v>5101</v>
      </c>
      <c r="C33" s="58" t="str">
        <f>IF(TRUE,"Mfg Scrap","LI(18,1)")</f>
        <v>Mfg Scrap</v>
      </c>
      <c r="D33" s="25"/>
      <c r="E33" s="31" t="e">
        <f ca="1">_xll.NSGLABAL($H$3,$B33,E$4,,,,$C$3)</f>
        <v>#NAME?</v>
      </c>
      <c r="F33" s="32" t="e">
        <f ca="1">_xll.NSGLABAL($H$3,$B33,F$4,,,,$C$3)</f>
        <v>#NAME?</v>
      </c>
      <c r="G33" s="32" t="e">
        <f ca="1">_xll.NSGLABAL($H$3,$B33,G$4,,,,$C$3)</f>
        <v>#NAME?</v>
      </c>
      <c r="H33" s="32" t="e">
        <f ca="1">_xll.NSGLABAL($H$3,$B33,H$4,,,,$C$3)</f>
        <v>#NAME?</v>
      </c>
      <c r="I33" s="32" t="e">
        <f ca="1">_xll.NSGLABAL($H$3,$B33,I$4,,,,$C$3)</f>
        <v>#NAME?</v>
      </c>
      <c r="J33" s="32" t="e">
        <f ca="1">_xll.NSGLABAL($H$3,$B33,J$4,,,,$C$3)</f>
        <v>#NAME?</v>
      </c>
      <c r="K33" s="32" t="e">
        <f ca="1">_xll.NSGLABAL($H$3,$B33,K$4,,,,$C$3)</f>
        <v>#NAME?</v>
      </c>
      <c r="L33" s="32" t="e">
        <f ca="1">_xll.NSGLABAL($H$3,$B33,L$4,,,,$C$3)</f>
        <v>#NAME?</v>
      </c>
      <c r="M33" s="32" t="e">
        <f ca="1">_xll.NSGLABAL($H$3,$B33,M$4,,,,$C$3)</f>
        <v>#NAME?</v>
      </c>
      <c r="N33" s="32" t="e">
        <f ca="1">_xll.NSGLABAL($H$3,$B33,N$4,,,,$C$3)</f>
        <v>#NAME?</v>
      </c>
      <c r="O33" s="32" t="e">
        <f ca="1">_xll.NSGLABAL($H$3,$B33,O$4,,,,$C$3)</f>
        <v>#NAME?</v>
      </c>
      <c r="P33" s="34" t="e">
        <f ca="1">_xll.NSGLABAL($H$3,$B33,P$4,,,,$C$3)</f>
        <v>#NAME?</v>
      </c>
      <c r="Q33" s="29"/>
      <c r="R33" s="35" t="e">
        <f t="shared" ca="1" si="4"/>
        <v>#NAME?</v>
      </c>
    </row>
    <row r="34" spans="2:18" s="24" customFormat="1" ht="18" customHeight="1">
      <c r="B34" s="1" t="str">
        <f>IF(TRUE,"5102","LI(19,0)")</f>
        <v>5102</v>
      </c>
      <c r="C34" s="58" t="str">
        <f>IF(TRUE,"WIP Variance","LI(19,1)")</f>
        <v>WIP Variance</v>
      </c>
      <c r="D34" s="25"/>
      <c r="E34" s="31" t="e">
        <f ca="1">_xll.NSGLABAL($H$3,$B34,E$4,,,,$C$3)</f>
        <v>#NAME?</v>
      </c>
      <c r="F34" s="32" t="e">
        <f ca="1">_xll.NSGLABAL($H$3,$B34,F$4,,,,$C$3)</f>
        <v>#NAME?</v>
      </c>
      <c r="G34" s="32" t="e">
        <f ca="1">_xll.NSGLABAL($H$3,$B34,G$4,,,,$C$3)</f>
        <v>#NAME?</v>
      </c>
      <c r="H34" s="32" t="e">
        <f ca="1">_xll.NSGLABAL($H$3,$B34,H$4,,,,$C$3)</f>
        <v>#NAME?</v>
      </c>
      <c r="I34" s="32" t="e">
        <f ca="1">_xll.NSGLABAL($H$3,$B34,I$4,,,,$C$3)</f>
        <v>#NAME?</v>
      </c>
      <c r="J34" s="32" t="e">
        <f ca="1">_xll.NSGLABAL($H$3,$B34,J$4,,,,$C$3)</f>
        <v>#NAME?</v>
      </c>
      <c r="K34" s="32" t="e">
        <f ca="1">_xll.NSGLABAL($H$3,$B34,K$4,,,,$C$3)</f>
        <v>#NAME?</v>
      </c>
      <c r="L34" s="32" t="e">
        <f ca="1">_xll.NSGLABAL($H$3,$B34,L$4,,,,$C$3)</f>
        <v>#NAME?</v>
      </c>
      <c r="M34" s="32" t="e">
        <f ca="1">_xll.NSGLABAL($H$3,$B34,M$4,,,,$C$3)</f>
        <v>#NAME?</v>
      </c>
      <c r="N34" s="32" t="e">
        <f ca="1">_xll.NSGLABAL($H$3,$B34,N$4,,,,$C$3)</f>
        <v>#NAME?</v>
      </c>
      <c r="O34" s="32" t="e">
        <f ca="1">_xll.NSGLABAL($H$3,$B34,O$4,,,,$C$3)</f>
        <v>#NAME?</v>
      </c>
      <c r="P34" s="34" t="e">
        <f ca="1">_xll.NSGLABAL($H$3,$B34,P$4,,,,$C$3)</f>
        <v>#NAME?</v>
      </c>
      <c r="Q34" s="29"/>
      <c r="R34" s="35" t="e">
        <f t="shared" ca="1" si="4"/>
        <v>#NAME?</v>
      </c>
    </row>
    <row r="35" spans="2:18" s="24" customFormat="1" ht="18" customHeight="1">
      <c r="B35" s="1" t="str">
        <f>IF(TRUE,"5200","LI(20,0)")</f>
        <v>5200</v>
      </c>
      <c r="C35" s="59" t="str">
        <f>IF(TRUE,"Vendor Rebates","LI(20,1)")</f>
        <v>Vendor Rebates</v>
      </c>
      <c r="D35" s="25"/>
      <c r="E35" s="36" t="e">
        <f ca="1">_xll.NSGLABAL($H$3,$B35,E$4,,,,$C$3)</f>
        <v>#NAME?</v>
      </c>
      <c r="F35" s="37" t="e">
        <f ca="1">_xll.NSGLABAL($H$3,$B35,F$4,,,,$C$3)</f>
        <v>#NAME?</v>
      </c>
      <c r="G35" s="37" t="e">
        <f ca="1">_xll.NSGLABAL($H$3,$B35,G$4,,,,$C$3)</f>
        <v>#NAME?</v>
      </c>
      <c r="H35" s="37" t="e">
        <f ca="1">_xll.NSGLABAL($H$3,$B35,H$4,,,,$C$3)</f>
        <v>#NAME?</v>
      </c>
      <c r="I35" s="37" t="e">
        <f ca="1">_xll.NSGLABAL($H$3,$B35,I$4,,,,$C$3)</f>
        <v>#NAME?</v>
      </c>
      <c r="J35" s="37" t="e">
        <f ca="1">_xll.NSGLABAL($H$3,$B35,J$4,,,,$C$3)</f>
        <v>#NAME?</v>
      </c>
      <c r="K35" s="37" t="e">
        <f ca="1">_xll.NSGLABAL($H$3,$B35,K$4,,,,$C$3)</f>
        <v>#NAME?</v>
      </c>
      <c r="L35" s="37" t="e">
        <f ca="1">_xll.NSGLABAL($H$3,$B35,L$4,,,,$C$3)</f>
        <v>#NAME?</v>
      </c>
      <c r="M35" s="37" t="e">
        <f ca="1">_xll.NSGLABAL($H$3,$B35,M$4,,,,$C$3)</f>
        <v>#NAME?</v>
      </c>
      <c r="N35" s="37" t="e">
        <f ca="1">_xll.NSGLABAL($H$3,$B35,N$4,,,,$C$3)</f>
        <v>#NAME?</v>
      </c>
      <c r="O35" s="37" t="e">
        <f ca="1">_xll.NSGLABAL($H$3,$B35,O$4,,,,$C$3)</f>
        <v>#NAME?</v>
      </c>
      <c r="P35" s="38" t="e">
        <f ca="1">_xll.NSGLABAL($H$3,$B35,P$4,,,,$C$3)</f>
        <v>#NAME?</v>
      </c>
      <c r="Q35" s="29"/>
      <c r="R35" s="39" t="e">
        <f t="shared" ca="1" si="4"/>
        <v>#NAME?</v>
      </c>
    </row>
    <row r="36" spans="2:18" s="32" customFormat="1" ht="8.25" customHeight="1">
      <c r="B36" s="47" t="s">
        <v>28</v>
      </c>
      <c r="C36" s="60"/>
      <c r="D36" s="25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29"/>
      <c r="R36" s="49"/>
    </row>
    <row r="37" spans="2:18" s="42" customFormat="1" ht="24" customHeight="1">
      <c r="B37" s="45" t="s">
        <v>28</v>
      </c>
      <c r="C37" s="71" t="s">
        <v>30</v>
      </c>
      <c r="D37" s="43"/>
      <c r="E37" s="72" t="e">
        <f t="shared" ref="E37:P37" ca="1" si="5">SUM(E15:E35)</f>
        <v>#NAME?</v>
      </c>
      <c r="F37" s="73" t="e">
        <f t="shared" ca="1" si="5"/>
        <v>#NAME?</v>
      </c>
      <c r="G37" s="73" t="e">
        <f t="shared" ca="1" si="5"/>
        <v>#NAME?</v>
      </c>
      <c r="H37" s="73" t="e">
        <f t="shared" ca="1" si="5"/>
        <v>#NAME?</v>
      </c>
      <c r="I37" s="73" t="e">
        <f t="shared" ca="1" si="5"/>
        <v>#NAME?</v>
      </c>
      <c r="J37" s="73" t="e">
        <f t="shared" ca="1" si="5"/>
        <v>#NAME?</v>
      </c>
      <c r="K37" s="73" t="e">
        <f t="shared" ca="1" si="5"/>
        <v>#NAME?</v>
      </c>
      <c r="L37" s="73" t="e">
        <f t="shared" ca="1" si="5"/>
        <v>#NAME?</v>
      </c>
      <c r="M37" s="73" t="e">
        <f t="shared" ca="1" si="5"/>
        <v>#NAME?</v>
      </c>
      <c r="N37" s="73" t="e">
        <f t="shared" ca="1" si="5"/>
        <v>#NAME?</v>
      </c>
      <c r="O37" s="73" t="e">
        <f t="shared" ca="1" si="5"/>
        <v>#NAME?</v>
      </c>
      <c r="P37" s="74" t="e">
        <f t="shared" ca="1" si="5"/>
        <v>#NAME?</v>
      </c>
      <c r="Q37" s="43"/>
      <c r="R37" s="75" t="e">
        <f ca="1">SUM(E37:P37)</f>
        <v>#NAME?</v>
      </c>
    </row>
    <row r="38" spans="2:18" s="32" customFormat="1" ht="8.25" customHeight="1">
      <c r="B38" s="47" t="s">
        <v>28</v>
      </c>
      <c r="C38" s="61"/>
      <c r="D38" s="25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25"/>
      <c r="R38" s="52"/>
    </row>
    <row r="39" spans="2:18" s="42" customFormat="1" ht="24" customHeight="1">
      <c r="B39" s="45" t="s">
        <v>28</v>
      </c>
      <c r="C39" s="71" t="s">
        <v>31</v>
      </c>
      <c r="D39" s="43"/>
      <c r="E39" s="72" t="e">
        <f t="shared" ref="E39:P39" ca="1" si="6">E$13-E$37</f>
        <v>#NAME?</v>
      </c>
      <c r="F39" s="73" t="e">
        <f t="shared" ca="1" si="6"/>
        <v>#NAME?</v>
      </c>
      <c r="G39" s="73" t="e">
        <f t="shared" ca="1" si="6"/>
        <v>#NAME?</v>
      </c>
      <c r="H39" s="73" t="e">
        <f t="shared" ca="1" si="6"/>
        <v>#NAME?</v>
      </c>
      <c r="I39" s="73" t="e">
        <f t="shared" ca="1" si="6"/>
        <v>#NAME?</v>
      </c>
      <c r="J39" s="73" t="e">
        <f t="shared" ca="1" si="6"/>
        <v>#NAME?</v>
      </c>
      <c r="K39" s="73" t="e">
        <f t="shared" ca="1" si="6"/>
        <v>#NAME?</v>
      </c>
      <c r="L39" s="73" t="e">
        <f t="shared" ca="1" si="6"/>
        <v>#NAME?</v>
      </c>
      <c r="M39" s="73" t="e">
        <f t="shared" ca="1" si="6"/>
        <v>#NAME?</v>
      </c>
      <c r="N39" s="73" t="e">
        <f t="shared" ca="1" si="6"/>
        <v>#NAME?</v>
      </c>
      <c r="O39" s="73" t="e">
        <f t="shared" ca="1" si="6"/>
        <v>#NAME?</v>
      </c>
      <c r="P39" s="74" t="e">
        <f t="shared" ca="1" si="6"/>
        <v>#NAME?</v>
      </c>
      <c r="Q39" s="43"/>
      <c r="R39" s="75" t="e">
        <f ca="1">SUM(E39:P39)</f>
        <v>#NAME?</v>
      </c>
    </row>
    <row r="40" spans="2:18" s="32" customFormat="1" ht="8.25" customHeight="1">
      <c r="B40" s="47" t="s">
        <v>28</v>
      </c>
      <c r="C40" s="56"/>
      <c r="D40" s="18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23"/>
      <c r="R40" s="51"/>
    </row>
    <row r="41" spans="2:18" s="24" customFormat="1" ht="16.5" customHeight="1">
      <c r="B41" s="1" t="str">
        <f>IF(TRUE,"6010","LI(0,0)")</f>
        <v>6010</v>
      </c>
      <c r="C41" s="57" t="str">
        <f>IF(TRUE,"Advertising","LI(0,1)")</f>
        <v>Advertising</v>
      </c>
      <c r="D41" s="25"/>
      <c r="E41" s="26" t="e">
        <f ca="1">_xll.NSGLABAL($H$3,$B41,E$4,,,,$C$3)</f>
        <v>#NAME?</v>
      </c>
      <c r="F41" s="27" t="e">
        <f ca="1">_xll.NSGLABAL($H$3,$B41,F$4,,,,$C$3)</f>
        <v>#NAME?</v>
      </c>
      <c r="G41" s="27" t="e">
        <f ca="1">_xll.NSGLABAL($H$3,$B41,G$4,,,,$C$3)</f>
        <v>#NAME?</v>
      </c>
      <c r="H41" s="27" t="e">
        <f ca="1">_xll.NSGLABAL($H$3,$B41,H$4,,,,$C$3)</f>
        <v>#NAME?</v>
      </c>
      <c r="I41" s="27" t="e">
        <f ca="1">_xll.NSGLABAL($H$3,$B41,I$4,,,,$C$3)</f>
        <v>#NAME?</v>
      </c>
      <c r="J41" s="27" t="e">
        <f ca="1">_xll.NSGLABAL($H$3,$B41,J$4,,,,$C$3)</f>
        <v>#NAME?</v>
      </c>
      <c r="K41" s="27" t="e">
        <f ca="1">_xll.NSGLABAL($H$3,$B41,K$4,,,,$C$3)</f>
        <v>#NAME?</v>
      </c>
      <c r="L41" s="27" t="e">
        <f ca="1">_xll.NSGLABAL($H$3,$B41,L$4,,,,$C$3)</f>
        <v>#NAME?</v>
      </c>
      <c r="M41" s="27" t="e">
        <f ca="1">_xll.NSGLABAL($H$3,$B41,M$4,,,,$C$3)</f>
        <v>#NAME?</v>
      </c>
      <c r="N41" s="27" t="e">
        <f ca="1">_xll.NSGLABAL($H$3,$B41,N$4,,,,$C$3)</f>
        <v>#NAME?</v>
      </c>
      <c r="O41" s="27" t="e">
        <f ca="1">_xll.NSGLABAL($H$3,$B41,O$4,,,,$C$3)</f>
        <v>#NAME?</v>
      </c>
      <c r="P41" s="28" t="e">
        <f ca="1">_xll.NSGLABAL($H$3,$B41,P$4,,,,$C$3)</f>
        <v>#NAME?</v>
      </c>
      <c r="Q41" s="29"/>
      <c r="R41" s="30" t="e">
        <f t="shared" ref="R41:R86" ca="1" si="7">SUM(E41:P41)</f>
        <v>#NAME?</v>
      </c>
    </row>
    <row r="42" spans="2:18" s="24" customFormat="1" ht="16.5" hidden="1" customHeight="1">
      <c r="B42" s="1" t="str">
        <f>IF(TRUE,"6015","LI(1,0)")</f>
        <v>6015</v>
      </c>
      <c r="C42" s="58" t="str">
        <f>IF(TRUE,"Amortization Expense","LI(1,1)")</f>
        <v>Amortization Expense</v>
      </c>
      <c r="D42" s="25"/>
      <c r="E42" s="31" t="e">
        <f ca="1">_xll.NSGLABAL($H$3,$B42,E$4,,,,$C$3)</f>
        <v>#NAME?</v>
      </c>
      <c r="F42" s="32" t="e">
        <f ca="1">_xll.NSGLABAL($H$3,$B42,F$4,,,,$C$3)</f>
        <v>#NAME?</v>
      </c>
      <c r="G42" s="32" t="e">
        <f ca="1">_xll.NSGLABAL($H$3,$B42,G$4,,,,$C$3)</f>
        <v>#NAME?</v>
      </c>
      <c r="H42" s="32" t="e">
        <f ca="1">_xll.NSGLABAL($H$3,$B42,H$4,,,,$C$3)</f>
        <v>#NAME?</v>
      </c>
      <c r="I42" s="32" t="e">
        <f ca="1">_xll.NSGLABAL($H$3,$B42,I$4,,,,$C$3)</f>
        <v>#NAME?</v>
      </c>
      <c r="J42" s="32" t="e">
        <f ca="1">_xll.NSGLABAL($H$3,$B42,J$4,,,,$C$3)</f>
        <v>#NAME?</v>
      </c>
      <c r="K42" s="32" t="e">
        <f ca="1">_xll.NSGLABAL($H$3,$B42,K$4,,,,$C$3)</f>
        <v>#NAME?</v>
      </c>
      <c r="L42" s="32" t="e">
        <f ca="1">_xll.NSGLABAL($H$3,$B42,L$4,,,,$C$3)</f>
        <v>#NAME?</v>
      </c>
      <c r="M42" s="32" t="e">
        <f ca="1">_xll.NSGLABAL($H$3,$B42,M$4,,,,$C$3)</f>
        <v>#NAME?</v>
      </c>
      <c r="N42" s="32" t="e">
        <f ca="1">_xll.NSGLABAL($H$3,$B42,N$4,,,,$C$3)</f>
        <v>#NAME?</v>
      </c>
      <c r="O42" s="32" t="e">
        <f ca="1">_xll.NSGLABAL($H$3,$B42,O$4,,,,$C$3)</f>
        <v>#NAME?</v>
      </c>
      <c r="P42" s="34" t="e">
        <f ca="1">_xll.NSGLABAL($H$3,$B42,P$4,,,,$C$3)</f>
        <v>#NAME?</v>
      </c>
      <c r="Q42" s="29"/>
      <c r="R42" s="35" t="e">
        <f t="shared" ca="1" si="7"/>
        <v>#NAME?</v>
      </c>
    </row>
    <row r="43" spans="2:18" s="24" customFormat="1" ht="16.5" customHeight="1">
      <c r="B43" s="1" t="str">
        <f>IF(TRUE,"6017","LI(2,0)")</f>
        <v>6017</v>
      </c>
      <c r="C43" s="58" t="str">
        <f>IF(TRUE,"Duty Expense","LI(2,1)")</f>
        <v>Duty Expense</v>
      </c>
      <c r="D43" s="25"/>
      <c r="E43" s="31" t="e">
        <f ca="1">_xll.NSGLABAL($H$3,$B43,E$4,,,,$C$3)</f>
        <v>#NAME?</v>
      </c>
      <c r="F43" s="32" t="e">
        <f ca="1">_xll.NSGLABAL($H$3,$B43,F$4,,,,$C$3)</f>
        <v>#NAME?</v>
      </c>
      <c r="G43" s="32" t="e">
        <f ca="1">_xll.NSGLABAL($H$3,$B43,G$4,,,,$C$3)</f>
        <v>#NAME?</v>
      </c>
      <c r="H43" s="32" t="e">
        <f ca="1">_xll.NSGLABAL($H$3,$B43,H$4,,,,$C$3)</f>
        <v>#NAME?</v>
      </c>
      <c r="I43" s="32" t="e">
        <f ca="1">_xll.NSGLABAL($H$3,$B43,I$4,,,,$C$3)</f>
        <v>#NAME?</v>
      </c>
      <c r="J43" s="32" t="e">
        <f ca="1">_xll.NSGLABAL($H$3,$B43,J$4,,,,$C$3)</f>
        <v>#NAME?</v>
      </c>
      <c r="K43" s="32" t="e">
        <f ca="1">_xll.NSGLABAL($H$3,$B43,K$4,,,,$C$3)</f>
        <v>#NAME?</v>
      </c>
      <c r="L43" s="32" t="e">
        <f ca="1">_xll.NSGLABAL($H$3,$B43,L$4,,,,$C$3)</f>
        <v>#NAME?</v>
      </c>
      <c r="M43" s="32" t="e">
        <f ca="1">_xll.NSGLABAL($H$3,$B43,M$4,,,,$C$3)</f>
        <v>#NAME?</v>
      </c>
      <c r="N43" s="32" t="e">
        <f ca="1">_xll.NSGLABAL($H$3,$B43,N$4,,,,$C$3)</f>
        <v>#NAME?</v>
      </c>
      <c r="O43" s="32" t="e">
        <f ca="1">_xll.NSGLABAL($H$3,$B43,O$4,,,,$C$3)</f>
        <v>#NAME?</v>
      </c>
      <c r="P43" s="34" t="e">
        <f ca="1">_xll.NSGLABAL($H$3,$B43,P$4,,,,$C$3)</f>
        <v>#NAME?</v>
      </c>
      <c r="Q43" s="29"/>
      <c r="R43" s="35" t="e">
        <f t="shared" ca="1" si="7"/>
        <v>#NAME?</v>
      </c>
    </row>
    <row r="44" spans="2:18" s="24" customFormat="1" ht="16.5" customHeight="1">
      <c r="B44" s="1" t="str">
        <f>IF(TRUE,"6018","LI(3,0)")</f>
        <v>6018</v>
      </c>
      <c r="C44" s="58" t="str">
        <f>IF(TRUE,"Freight Expense","LI(3,1)")</f>
        <v>Freight Expense</v>
      </c>
      <c r="D44" s="25"/>
      <c r="E44" s="31" t="e">
        <f ca="1">_xll.NSGLABAL($H$3,$B44,E$4,,,,$C$3)</f>
        <v>#NAME?</v>
      </c>
      <c r="F44" s="32" t="e">
        <f ca="1">_xll.NSGLABAL($H$3,$B44,F$4,,,,$C$3)</f>
        <v>#NAME?</v>
      </c>
      <c r="G44" s="32" t="e">
        <f ca="1">_xll.NSGLABAL($H$3,$B44,G$4,,,,$C$3)</f>
        <v>#NAME?</v>
      </c>
      <c r="H44" s="32" t="e">
        <f ca="1">_xll.NSGLABAL($H$3,$B44,H$4,,,,$C$3)</f>
        <v>#NAME?</v>
      </c>
      <c r="I44" s="32" t="e">
        <f ca="1">_xll.NSGLABAL($H$3,$B44,I$4,,,,$C$3)</f>
        <v>#NAME?</v>
      </c>
      <c r="J44" s="32" t="e">
        <f ca="1">_xll.NSGLABAL($H$3,$B44,J$4,,,,$C$3)</f>
        <v>#NAME?</v>
      </c>
      <c r="K44" s="32" t="e">
        <f ca="1">_xll.NSGLABAL($H$3,$B44,K$4,,,,$C$3)</f>
        <v>#NAME?</v>
      </c>
      <c r="L44" s="32" t="e">
        <f ca="1">_xll.NSGLABAL($H$3,$B44,L$4,,,,$C$3)</f>
        <v>#NAME?</v>
      </c>
      <c r="M44" s="32" t="e">
        <f ca="1">_xll.NSGLABAL($H$3,$B44,M$4,,,,$C$3)</f>
        <v>#NAME?</v>
      </c>
      <c r="N44" s="32" t="e">
        <f ca="1">_xll.NSGLABAL($H$3,$B44,N$4,,,,$C$3)</f>
        <v>#NAME?</v>
      </c>
      <c r="O44" s="32" t="e">
        <f ca="1">_xll.NSGLABAL($H$3,$B44,O$4,,,,$C$3)</f>
        <v>#NAME?</v>
      </c>
      <c r="P44" s="34" t="e">
        <f ca="1">_xll.NSGLABAL($H$3,$B44,P$4,,,,$C$3)</f>
        <v>#NAME?</v>
      </c>
      <c r="Q44" s="29"/>
      <c r="R44" s="35" t="e">
        <f t="shared" ca="1" si="7"/>
        <v>#NAME?</v>
      </c>
    </row>
    <row r="45" spans="2:18" s="24" customFormat="1" ht="16.5" customHeight="1">
      <c r="B45" s="1" t="str">
        <f>IF(TRUE,"6020","LI(4,0)")</f>
        <v>6020</v>
      </c>
      <c r="C45" s="58" t="str">
        <f>IF(TRUE,"Automobile Expense","LI(4,1)")</f>
        <v>Automobile Expense</v>
      </c>
      <c r="D45" s="25"/>
      <c r="E45" s="31" t="e">
        <f ca="1">_xll.NSGLABAL($H$3,$B45,E$4,,,,$C$3)</f>
        <v>#NAME?</v>
      </c>
      <c r="F45" s="32" t="e">
        <f ca="1">_xll.NSGLABAL($H$3,$B45,F$4,,,,$C$3)</f>
        <v>#NAME?</v>
      </c>
      <c r="G45" s="32" t="e">
        <f ca="1">_xll.NSGLABAL($H$3,$B45,G$4,,,,$C$3)</f>
        <v>#NAME?</v>
      </c>
      <c r="H45" s="32" t="e">
        <f ca="1">_xll.NSGLABAL($H$3,$B45,H$4,,,,$C$3)</f>
        <v>#NAME?</v>
      </c>
      <c r="I45" s="32" t="e">
        <f ca="1">_xll.NSGLABAL($H$3,$B45,I$4,,,,$C$3)</f>
        <v>#NAME?</v>
      </c>
      <c r="J45" s="32" t="e">
        <f ca="1">_xll.NSGLABAL($H$3,$B45,J$4,,,,$C$3)</f>
        <v>#NAME?</v>
      </c>
      <c r="K45" s="32" t="e">
        <f ca="1">_xll.NSGLABAL($H$3,$B45,K$4,,,,$C$3)</f>
        <v>#NAME?</v>
      </c>
      <c r="L45" s="32" t="e">
        <f ca="1">_xll.NSGLABAL($H$3,$B45,L$4,,,,$C$3)</f>
        <v>#NAME?</v>
      </c>
      <c r="M45" s="32" t="e">
        <f ca="1">_xll.NSGLABAL($H$3,$B45,M$4,,,,$C$3)</f>
        <v>#NAME?</v>
      </c>
      <c r="N45" s="32" t="e">
        <f ca="1">_xll.NSGLABAL($H$3,$B45,N$4,,,,$C$3)</f>
        <v>#NAME?</v>
      </c>
      <c r="O45" s="32" t="e">
        <f ca="1">_xll.NSGLABAL($H$3,$B45,O$4,,,,$C$3)</f>
        <v>#NAME?</v>
      </c>
      <c r="P45" s="34" t="e">
        <f ca="1">_xll.NSGLABAL($H$3,$B45,P$4,,,,$C$3)</f>
        <v>#NAME?</v>
      </c>
      <c r="Q45" s="29"/>
      <c r="R45" s="35" t="e">
        <f t="shared" ca="1" si="7"/>
        <v>#NAME?</v>
      </c>
    </row>
    <row r="46" spans="2:18" s="24" customFormat="1" ht="16.5" customHeight="1">
      <c r="B46" s="1" t="str">
        <f>IF(TRUE,"6022","LI(5,0)")</f>
        <v>6022</v>
      </c>
      <c r="C46" s="58" t="str">
        <f>IF(TRUE,"Gas &amp; Oil","LI(5,1)")</f>
        <v>Gas &amp; Oil</v>
      </c>
      <c r="D46" s="25"/>
      <c r="E46" s="31" t="e">
        <f ca="1">_xll.NSGLABAL($H$3,$B46,E$4,,,,$C$3)</f>
        <v>#NAME?</v>
      </c>
      <c r="F46" s="32" t="e">
        <f ca="1">_xll.NSGLABAL($H$3,$B46,F$4,,,,$C$3)</f>
        <v>#NAME?</v>
      </c>
      <c r="G46" s="32" t="e">
        <f ca="1">_xll.NSGLABAL($H$3,$B46,G$4,,,,$C$3)</f>
        <v>#NAME?</v>
      </c>
      <c r="H46" s="32" t="e">
        <f ca="1">_xll.NSGLABAL($H$3,$B46,H$4,,,,$C$3)</f>
        <v>#NAME?</v>
      </c>
      <c r="I46" s="32" t="e">
        <f ca="1">_xll.NSGLABAL($H$3,$B46,I$4,,,,$C$3)</f>
        <v>#NAME?</v>
      </c>
      <c r="J46" s="32" t="e">
        <f ca="1">_xll.NSGLABAL($H$3,$B46,J$4,,,,$C$3)</f>
        <v>#NAME?</v>
      </c>
      <c r="K46" s="32" t="e">
        <f ca="1">_xll.NSGLABAL($H$3,$B46,K$4,,,,$C$3)</f>
        <v>#NAME?</v>
      </c>
      <c r="L46" s="32" t="e">
        <f ca="1">_xll.NSGLABAL($H$3,$B46,L$4,,,,$C$3)</f>
        <v>#NAME?</v>
      </c>
      <c r="M46" s="32" t="e">
        <f ca="1">_xll.NSGLABAL($H$3,$B46,M$4,,,,$C$3)</f>
        <v>#NAME?</v>
      </c>
      <c r="N46" s="32" t="e">
        <f ca="1">_xll.NSGLABAL($H$3,$B46,N$4,,,,$C$3)</f>
        <v>#NAME?</v>
      </c>
      <c r="O46" s="32" t="e">
        <f ca="1">_xll.NSGLABAL($H$3,$B46,O$4,,,,$C$3)</f>
        <v>#NAME?</v>
      </c>
      <c r="P46" s="34" t="e">
        <f ca="1">_xll.NSGLABAL($H$3,$B46,P$4,,,,$C$3)</f>
        <v>#NAME?</v>
      </c>
      <c r="Q46" s="29"/>
      <c r="R46" s="35" t="e">
        <f t="shared" ca="1" si="7"/>
        <v>#NAME?</v>
      </c>
    </row>
    <row r="47" spans="2:18" s="24" customFormat="1" ht="16.5" customHeight="1">
      <c r="B47" s="1" t="str">
        <f>IF(TRUE,"6024","LI(6,0)")</f>
        <v>6024</v>
      </c>
      <c r="C47" s="58" t="str">
        <f>IF(TRUE,"Repairs","LI(6,1)")</f>
        <v>Repairs</v>
      </c>
      <c r="D47" s="25"/>
      <c r="E47" s="31" t="e">
        <f ca="1">_xll.NSGLABAL($H$3,$B47,E$4,,,,$C$3)</f>
        <v>#NAME?</v>
      </c>
      <c r="F47" s="32" t="e">
        <f ca="1">_xll.NSGLABAL($H$3,$B47,F$4,,,,$C$3)</f>
        <v>#NAME?</v>
      </c>
      <c r="G47" s="32" t="e">
        <f ca="1">_xll.NSGLABAL($H$3,$B47,G$4,,,,$C$3)</f>
        <v>#NAME?</v>
      </c>
      <c r="H47" s="32" t="e">
        <f ca="1">_xll.NSGLABAL($H$3,$B47,H$4,,,,$C$3)</f>
        <v>#NAME?</v>
      </c>
      <c r="I47" s="32" t="e">
        <f ca="1">_xll.NSGLABAL($H$3,$B47,I$4,,,,$C$3)</f>
        <v>#NAME?</v>
      </c>
      <c r="J47" s="32" t="e">
        <f ca="1">_xll.NSGLABAL($H$3,$B47,J$4,,,,$C$3)</f>
        <v>#NAME?</v>
      </c>
      <c r="K47" s="32" t="e">
        <f ca="1">_xll.NSGLABAL($H$3,$B47,K$4,,,,$C$3)</f>
        <v>#NAME?</v>
      </c>
      <c r="L47" s="32" t="e">
        <f ca="1">_xll.NSGLABAL($H$3,$B47,L$4,,,,$C$3)</f>
        <v>#NAME?</v>
      </c>
      <c r="M47" s="32" t="e">
        <f ca="1">_xll.NSGLABAL($H$3,$B47,M$4,,,,$C$3)</f>
        <v>#NAME?</v>
      </c>
      <c r="N47" s="32" t="e">
        <f ca="1">_xll.NSGLABAL($H$3,$B47,N$4,,,,$C$3)</f>
        <v>#NAME?</v>
      </c>
      <c r="O47" s="32" t="e">
        <f ca="1">_xll.NSGLABAL($H$3,$B47,O$4,,,,$C$3)</f>
        <v>#NAME?</v>
      </c>
      <c r="P47" s="34" t="e">
        <f ca="1">_xll.NSGLABAL($H$3,$B47,P$4,,,,$C$3)</f>
        <v>#NAME?</v>
      </c>
      <c r="Q47" s="29"/>
      <c r="R47" s="35" t="e">
        <f t="shared" ca="1" si="7"/>
        <v>#NAME?</v>
      </c>
    </row>
    <row r="48" spans="2:18" s="24" customFormat="1" ht="16.5" customHeight="1">
      <c r="B48" s="1" t="str">
        <f>IF(TRUE,"6030","LI(7,0)")</f>
        <v>6030</v>
      </c>
      <c r="C48" s="58" t="str">
        <f>IF(TRUE,"Bad Debt Expense","LI(7,1)")</f>
        <v>Bad Debt Expense</v>
      </c>
      <c r="D48" s="25"/>
      <c r="E48" s="31" t="e">
        <f ca="1">_xll.NSGLABAL($H$3,$B48,E$4,,,,$C$3)</f>
        <v>#NAME?</v>
      </c>
      <c r="F48" s="32" t="e">
        <f ca="1">_xll.NSGLABAL($H$3,$B48,F$4,,,,$C$3)</f>
        <v>#NAME?</v>
      </c>
      <c r="G48" s="32" t="e">
        <f ca="1">_xll.NSGLABAL($H$3,$B48,G$4,,,,$C$3)</f>
        <v>#NAME?</v>
      </c>
      <c r="H48" s="32" t="e">
        <f ca="1">_xll.NSGLABAL($H$3,$B48,H$4,,,,$C$3)</f>
        <v>#NAME?</v>
      </c>
      <c r="I48" s="32" t="e">
        <f ca="1">_xll.NSGLABAL($H$3,$B48,I$4,,,,$C$3)</f>
        <v>#NAME?</v>
      </c>
      <c r="J48" s="32" t="e">
        <f ca="1">_xll.NSGLABAL($H$3,$B48,J$4,,,,$C$3)</f>
        <v>#NAME?</v>
      </c>
      <c r="K48" s="32" t="e">
        <f ca="1">_xll.NSGLABAL($H$3,$B48,K$4,,,,$C$3)</f>
        <v>#NAME?</v>
      </c>
      <c r="L48" s="32" t="e">
        <f ca="1">_xll.NSGLABAL($H$3,$B48,L$4,,,,$C$3)</f>
        <v>#NAME?</v>
      </c>
      <c r="M48" s="32" t="e">
        <f ca="1">_xll.NSGLABAL($H$3,$B48,M$4,,,,$C$3)</f>
        <v>#NAME?</v>
      </c>
      <c r="N48" s="32" t="e">
        <f ca="1">_xll.NSGLABAL($H$3,$B48,N$4,,,,$C$3)</f>
        <v>#NAME?</v>
      </c>
      <c r="O48" s="32" t="e">
        <f ca="1">_xll.NSGLABAL($H$3,$B48,O$4,,,,$C$3)</f>
        <v>#NAME?</v>
      </c>
      <c r="P48" s="34" t="e">
        <f ca="1">_xll.NSGLABAL($H$3,$B48,P$4,,,,$C$3)</f>
        <v>#NAME?</v>
      </c>
      <c r="Q48" s="29"/>
      <c r="R48" s="35" t="e">
        <f t="shared" ca="1" si="7"/>
        <v>#NAME?</v>
      </c>
    </row>
    <row r="49" spans="2:18" s="24" customFormat="1" ht="16.5" customHeight="1">
      <c r="B49" s="1" t="str">
        <f>IF(TRUE,"6040","LI(8,0)")</f>
        <v>6040</v>
      </c>
      <c r="C49" s="58" t="str">
        <f>IF(TRUE,"Bank Service Charges","LI(8,1)")</f>
        <v>Bank Service Charges</v>
      </c>
      <c r="D49" s="25"/>
      <c r="E49" s="31" t="e">
        <f ca="1">_xll.NSGLABAL($H$3,$B49,E$4,,,,$C$3)</f>
        <v>#NAME?</v>
      </c>
      <c r="F49" s="32" t="e">
        <f ca="1">_xll.NSGLABAL($H$3,$B49,F$4,,,,$C$3)</f>
        <v>#NAME?</v>
      </c>
      <c r="G49" s="32" t="e">
        <f ca="1">_xll.NSGLABAL($H$3,$B49,G$4,,,,$C$3)</f>
        <v>#NAME?</v>
      </c>
      <c r="H49" s="32" t="e">
        <f ca="1">_xll.NSGLABAL($H$3,$B49,H$4,,,,$C$3)</f>
        <v>#NAME?</v>
      </c>
      <c r="I49" s="32" t="e">
        <f ca="1">_xll.NSGLABAL($H$3,$B49,I$4,,,,$C$3)</f>
        <v>#NAME?</v>
      </c>
      <c r="J49" s="32" t="e">
        <f ca="1">_xll.NSGLABAL($H$3,$B49,J$4,,,,$C$3)</f>
        <v>#NAME?</v>
      </c>
      <c r="K49" s="32" t="e">
        <f ca="1">_xll.NSGLABAL($H$3,$B49,K$4,,,,$C$3)</f>
        <v>#NAME?</v>
      </c>
      <c r="L49" s="32" t="e">
        <f ca="1">_xll.NSGLABAL($H$3,$B49,L$4,,,,$C$3)</f>
        <v>#NAME?</v>
      </c>
      <c r="M49" s="32" t="e">
        <f ca="1">_xll.NSGLABAL($H$3,$B49,M$4,,,,$C$3)</f>
        <v>#NAME?</v>
      </c>
      <c r="N49" s="32" t="e">
        <f ca="1">_xll.NSGLABAL($H$3,$B49,N$4,,,,$C$3)</f>
        <v>#NAME?</v>
      </c>
      <c r="O49" s="32" t="e">
        <f ca="1">_xll.NSGLABAL($H$3,$B49,O$4,,,,$C$3)</f>
        <v>#NAME?</v>
      </c>
      <c r="P49" s="34" t="e">
        <f ca="1">_xll.NSGLABAL($H$3,$B49,P$4,,,,$C$3)</f>
        <v>#NAME?</v>
      </c>
      <c r="Q49" s="29"/>
      <c r="R49" s="35" t="e">
        <f t="shared" ca="1" si="7"/>
        <v>#NAME?</v>
      </c>
    </row>
    <row r="50" spans="2:18" s="24" customFormat="1" ht="16.5" hidden="1" customHeight="1">
      <c r="B50" s="1" t="str">
        <f>IF(TRUE,"6050","LI(9,0)")</f>
        <v>6050</v>
      </c>
      <c r="C50" s="58" t="str">
        <f>IF(TRUE,"Contributions","LI(9,1)")</f>
        <v>Contributions</v>
      </c>
      <c r="D50" s="25"/>
      <c r="E50" s="31" t="e">
        <f ca="1">_xll.NSGLABAL($H$3,$B50,E$4,,,,$C$3)</f>
        <v>#NAME?</v>
      </c>
      <c r="F50" s="32" t="e">
        <f ca="1">_xll.NSGLABAL($H$3,$B50,F$4,,,,$C$3)</f>
        <v>#NAME?</v>
      </c>
      <c r="G50" s="32" t="e">
        <f ca="1">_xll.NSGLABAL($H$3,$B50,G$4,,,,$C$3)</f>
        <v>#NAME?</v>
      </c>
      <c r="H50" s="32" t="e">
        <f ca="1">_xll.NSGLABAL($H$3,$B50,H$4,,,,$C$3)</f>
        <v>#NAME?</v>
      </c>
      <c r="I50" s="32" t="e">
        <f ca="1">_xll.NSGLABAL($H$3,$B50,I$4,,,,$C$3)</f>
        <v>#NAME?</v>
      </c>
      <c r="J50" s="32" t="e">
        <f ca="1">_xll.NSGLABAL($H$3,$B50,J$4,,,,$C$3)</f>
        <v>#NAME?</v>
      </c>
      <c r="K50" s="32" t="e">
        <f ca="1">_xll.NSGLABAL($H$3,$B50,K$4,,,,$C$3)</f>
        <v>#NAME?</v>
      </c>
      <c r="L50" s="32" t="e">
        <f ca="1">_xll.NSGLABAL($H$3,$B50,L$4,,,,$C$3)</f>
        <v>#NAME?</v>
      </c>
      <c r="M50" s="32" t="e">
        <f ca="1">_xll.NSGLABAL($H$3,$B50,M$4,,,,$C$3)</f>
        <v>#NAME?</v>
      </c>
      <c r="N50" s="32" t="e">
        <f ca="1">_xll.NSGLABAL($H$3,$B50,N$4,,,,$C$3)</f>
        <v>#NAME?</v>
      </c>
      <c r="O50" s="32" t="e">
        <f ca="1">_xll.NSGLABAL($H$3,$B50,O$4,,,,$C$3)</f>
        <v>#NAME?</v>
      </c>
      <c r="P50" s="34" t="e">
        <f ca="1">_xll.NSGLABAL($H$3,$B50,P$4,,,,$C$3)</f>
        <v>#NAME?</v>
      </c>
      <c r="Q50" s="29"/>
      <c r="R50" s="35" t="e">
        <f t="shared" ca="1" si="7"/>
        <v>#NAME?</v>
      </c>
    </row>
    <row r="51" spans="2:18" s="24" customFormat="1" ht="16.5" customHeight="1">
      <c r="B51" s="1" t="str">
        <f>IF(TRUE,"6060","LI(10,0)")</f>
        <v>6060</v>
      </c>
      <c r="C51" s="58" t="str">
        <f>IF(TRUE,"Depreciation Expense","LI(10,1)")</f>
        <v>Depreciation Expense</v>
      </c>
      <c r="D51" s="25"/>
      <c r="E51" s="31" t="e">
        <f ca="1">_xll.NSGLABAL($H$3,$B51,E$4,,,,$C$3)</f>
        <v>#NAME?</v>
      </c>
      <c r="F51" s="32" t="e">
        <f ca="1">_xll.NSGLABAL($H$3,$B51,F$4,,,,$C$3)</f>
        <v>#NAME?</v>
      </c>
      <c r="G51" s="32" t="e">
        <f ca="1">_xll.NSGLABAL($H$3,$B51,G$4,,,,$C$3)</f>
        <v>#NAME?</v>
      </c>
      <c r="H51" s="32" t="e">
        <f ca="1">_xll.NSGLABAL($H$3,$B51,H$4,,,,$C$3)</f>
        <v>#NAME?</v>
      </c>
      <c r="I51" s="32" t="e">
        <f ca="1">_xll.NSGLABAL($H$3,$B51,I$4,,,,$C$3)</f>
        <v>#NAME?</v>
      </c>
      <c r="J51" s="32" t="e">
        <f ca="1">_xll.NSGLABAL($H$3,$B51,J$4,,,,$C$3)</f>
        <v>#NAME?</v>
      </c>
      <c r="K51" s="32" t="e">
        <f ca="1">_xll.NSGLABAL($H$3,$B51,K$4,,,,$C$3)</f>
        <v>#NAME?</v>
      </c>
      <c r="L51" s="32" t="e">
        <f ca="1">_xll.NSGLABAL($H$3,$B51,L$4,,,,$C$3)</f>
        <v>#NAME?</v>
      </c>
      <c r="M51" s="32" t="e">
        <f ca="1">_xll.NSGLABAL($H$3,$B51,M$4,,,,$C$3)</f>
        <v>#NAME?</v>
      </c>
      <c r="N51" s="32" t="e">
        <f ca="1">_xll.NSGLABAL($H$3,$B51,N$4,,,,$C$3)</f>
        <v>#NAME?</v>
      </c>
      <c r="O51" s="32" t="e">
        <f ca="1">_xll.NSGLABAL($H$3,$B51,O$4,,,,$C$3)</f>
        <v>#NAME?</v>
      </c>
      <c r="P51" s="34" t="e">
        <f ca="1">_xll.NSGLABAL($H$3,$B51,P$4,,,,$C$3)</f>
        <v>#NAME?</v>
      </c>
      <c r="Q51" s="29"/>
      <c r="R51" s="35" t="e">
        <f t="shared" ca="1" si="7"/>
        <v>#NAME?</v>
      </c>
    </row>
    <row r="52" spans="2:18" s="24" customFormat="1" ht="16.5" customHeight="1">
      <c r="B52" s="1" t="str">
        <f>IF(TRUE,"6070","LI(11,0)")</f>
        <v>6070</v>
      </c>
      <c r="C52" s="58" t="str">
        <f>IF(TRUE,"Dues &amp; Subscriptions","LI(11,1)")</f>
        <v>Dues &amp; Subscriptions</v>
      </c>
      <c r="D52" s="25"/>
      <c r="E52" s="31" t="e">
        <f ca="1">_xll.NSGLABAL($H$3,$B52,E$4,,,,$C$3)</f>
        <v>#NAME?</v>
      </c>
      <c r="F52" s="32" t="e">
        <f ca="1">_xll.NSGLABAL($H$3,$B52,F$4,,,,$C$3)</f>
        <v>#NAME?</v>
      </c>
      <c r="G52" s="32" t="e">
        <f ca="1">_xll.NSGLABAL($H$3,$B52,G$4,,,,$C$3)</f>
        <v>#NAME?</v>
      </c>
      <c r="H52" s="32" t="e">
        <f ca="1">_xll.NSGLABAL($H$3,$B52,H$4,,,,$C$3)</f>
        <v>#NAME?</v>
      </c>
      <c r="I52" s="32" t="e">
        <f ca="1">_xll.NSGLABAL($H$3,$B52,I$4,,,,$C$3)</f>
        <v>#NAME?</v>
      </c>
      <c r="J52" s="32" t="e">
        <f ca="1">_xll.NSGLABAL($H$3,$B52,J$4,,,,$C$3)</f>
        <v>#NAME?</v>
      </c>
      <c r="K52" s="32" t="e">
        <f ca="1">_xll.NSGLABAL($H$3,$B52,K$4,,,,$C$3)</f>
        <v>#NAME?</v>
      </c>
      <c r="L52" s="32" t="e">
        <f ca="1">_xll.NSGLABAL($H$3,$B52,L$4,,,,$C$3)</f>
        <v>#NAME?</v>
      </c>
      <c r="M52" s="32" t="e">
        <f ca="1">_xll.NSGLABAL($H$3,$B52,M$4,,,,$C$3)</f>
        <v>#NAME?</v>
      </c>
      <c r="N52" s="32" t="e">
        <f ca="1">_xll.NSGLABAL($H$3,$B52,N$4,,,,$C$3)</f>
        <v>#NAME?</v>
      </c>
      <c r="O52" s="32" t="e">
        <f ca="1">_xll.NSGLABAL($H$3,$B52,O$4,,,,$C$3)</f>
        <v>#NAME?</v>
      </c>
      <c r="P52" s="34" t="e">
        <f ca="1">_xll.NSGLABAL($H$3,$B52,P$4,,,,$C$3)</f>
        <v>#NAME?</v>
      </c>
      <c r="Q52" s="29"/>
      <c r="R52" s="35" t="e">
        <f t="shared" ca="1" si="7"/>
        <v>#NAME?</v>
      </c>
    </row>
    <row r="53" spans="2:18" s="24" customFormat="1" ht="16.5" customHeight="1">
      <c r="B53" s="1" t="str">
        <f>IF(TRUE,"6080","LI(12,0)")</f>
        <v>6080</v>
      </c>
      <c r="C53" s="58" t="str">
        <f>IF(TRUE,"Equipment Rental","LI(12,1)")</f>
        <v>Equipment Rental</v>
      </c>
      <c r="D53" s="25"/>
      <c r="E53" s="31" t="e">
        <f ca="1">_xll.NSGLABAL($H$3,$B53,E$4,,,,$C$3)</f>
        <v>#NAME?</v>
      </c>
      <c r="F53" s="32" t="e">
        <f ca="1">_xll.NSGLABAL($H$3,$B53,F$4,,,,$C$3)</f>
        <v>#NAME?</v>
      </c>
      <c r="G53" s="32" t="e">
        <f ca="1">_xll.NSGLABAL($H$3,$B53,G$4,,,,$C$3)</f>
        <v>#NAME?</v>
      </c>
      <c r="H53" s="32" t="e">
        <f ca="1">_xll.NSGLABAL($H$3,$B53,H$4,,,,$C$3)</f>
        <v>#NAME?</v>
      </c>
      <c r="I53" s="32" t="e">
        <f ca="1">_xll.NSGLABAL($H$3,$B53,I$4,,,,$C$3)</f>
        <v>#NAME?</v>
      </c>
      <c r="J53" s="32" t="e">
        <f ca="1">_xll.NSGLABAL($H$3,$B53,J$4,,,,$C$3)</f>
        <v>#NAME?</v>
      </c>
      <c r="K53" s="32" t="e">
        <f ca="1">_xll.NSGLABAL($H$3,$B53,K$4,,,,$C$3)</f>
        <v>#NAME?</v>
      </c>
      <c r="L53" s="32" t="e">
        <f ca="1">_xll.NSGLABAL($H$3,$B53,L$4,,,,$C$3)</f>
        <v>#NAME?</v>
      </c>
      <c r="M53" s="32" t="e">
        <f ca="1">_xll.NSGLABAL($H$3,$B53,M$4,,,,$C$3)</f>
        <v>#NAME?</v>
      </c>
      <c r="N53" s="32" t="e">
        <f ca="1">_xll.NSGLABAL($H$3,$B53,N$4,,,,$C$3)</f>
        <v>#NAME?</v>
      </c>
      <c r="O53" s="32" t="e">
        <f ca="1">_xll.NSGLABAL($H$3,$B53,O$4,,,,$C$3)</f>
        <v>#NAME?</v>
      </c>
      <c r="P53" s="34" t="e">
        <f ca="1">_xll.NSGLABAL($H$3,$B53,P$4,,,,$C$3)</f>
        <v>#NAME?</v>
      </c>
      <c r="Q53" s="29"/>
      <c r="R53" s="35" t="e">
        <f t="shared" ca="1" si="7"/>
        <v>#NAME?</v>
      </c>
    </row>
    <row r="54" spans="2:18" s="24" customFormat="1" ht="16.5" hidden="1" customHeight="1">
      <c r="B54" s="1" t="str">
        <f>IF(TRUE,"6085","LI(13,0)")</f>
        <v>6085</v>
      </c>
      <c r="C54" s="58" t="str">
        <f>IF(TRUE,"Furniture &amp; Fixtures Expense","LI(13,1)")</f>
        <v>Furniture &amp; Fixtures Expense</v>
      </c>
      <c r="D54" s="25"/>
      <c r="E54" s="31" t="e">
        <f ca="1">_xll.NSGLABAL($H$3,$B54,E$4,,,,$C$3)</f>
        <v>#NAME?</v>
      </c>
      <c r="F54" s="32" t="e">
        <f ca="1">_xll.NSGLABAL($H$3,$B54,F$4,,,,$C$3)</f>
        <v>#NAME?</v>
      </c>
      <c r="G54" s="32" t="e">
        <f ca="1">_xll.NSGLABAL($H$3,$B54,G$4,,,,$C$3)</f>
        <v>#NAME?</v>
      </c>
      <c r="H54" s="32" t="e">
        <f ca="1">_xll.NSGLABAL($H$3,$B54,H$4,,,,$C$3)</f>
        <v>#NAME?</v>
      </c>
      <c r="I54" s="32" t="e">
        <f ca="1">_xll.NSGLABAL($H$3,$B54,I$4,,,,$C$3)</f>
        <v>#NAME?</v>
      </c>
      <c r="J54" s="32" t="e">
        <f ca="1">_xll.NSGLABAL($H$3,$B54,J$4,,,,$C$3)</f>
        <v>#NAME?</v>
      </c>
      <c r="K54" s="32" t="e">
        <f ca="1">_xll.NSGLABAL($H$3,$B54,K$4,,,,$C$3)</f>
        <v>#NAME?</v>
      </c>
      <c r="L54" s="32" t="e">
        <f ca="1">_xll.NSGLABAL($H$3,$B54,L$4,,,,$C$3)</f>
        <v>#NAME?</v>
      </c>
      <c r="M54" s="32" t="e">
        <f ca="1">_xll.NSGLABAL($H$3,$B54,M$4,,,,$C$3)</f>
        <v>#NAME?</v>
      </c>
      <c r="N54" s="32" t="e">
        <f ca="1">_xll.NSGLABAL($H$3,$B54,N$4,,,,$C$3)</f>
        <v>#NAME?</v>
      </c>
      <c r="O54" s="32" t="e">
        <f ca="1">_xll.NSGLABAL($H$3,$B54,O$4,,,,$C$3)</f>
        <v>#NAME?</v>
      </c>
      <c r="P54" s="34" t="e">
        <f ca="1">_xll.NSGLABAL($H$3,$B54,P$4,,,,$C$3)</f>
        <v>#NAME?</v>
      </c>
      <c r="Q54" s="29"/>
      <c r="R54" s="35" t="e">
        <f t="shared" ca="1" si="7"/>
        <v>#NAME?</v>
      </c>
    </row>
    <row r="55" spans="2:18" s="24" customFormat="1" ht="16.5" customHeight="1">
      <c r="B55" s="1" t="str">
        <f>IF(TRUE,"6090","LI(14,0)")</f>
        <v>6090</v>
      </c>
      <c r="C55" s="58" t="str">
        <f>IF(TRUE,"Freight &amp; Delivery","LI(14,1)")</f>
        <v>Freight &amp; Delivery</v>
      </c>
      <c r="D55" s="25"/>
      <c r="E55" s="31" t="e">
        <f ca="1">_xll.NSGLABAL($H$3,$B55,E$4,,,,$C$3)</f>
        <v>#NAME?</v>
      </c>
      <c r="F55" s="32" t="e">
        <f ca="1">_xll.NSGLABAL($H$3,$B55,F$4,,,,$C$3)</f>
        <v>#NAME?</v>
      </c>
      <c r="G55" s="32" t="e">
        <f ca="1">_xll.NSGLABAL($H$3,$B55,G$4,,,,$C$3)</f>
        <v>#NAME?</v>
      </c>
      <c r="H55" s="32" t="e">
        <f ca="1">_xll.NSGLABAL($H$3,$B55,H$4,,,,$C$3)</f>
        <v>#NAME?</v>
      </c>
      <c r="I55" s="32" t="e">
        <f ca="1">_xll.NSGLABAL($H$3,$B55,I$4,,,,$C$3)</f>
        <v>#NAME?</v>
      </c>
      <c r="J55" s="32" t="e">
        <f ca="1">_xll.NSGLABAL($H$3,$B55,J$4,,,,$C$3)</f>
        <v>#NAME?</v>
      </c>
      <c r="K55" s="32" t="e">
        <f ca="1">_xll.NSGLABAL($H$3,$B55,K$4,,,,$C$3)</f>
        <v>#NAME?</v>
      </c>
      <c r="L55" s="32" t="e">
        <f ca="1">_xll.NSGLABAL($H$3,$B55,L$4,,,,$C$3)</f>
        <v>#NAME?</v>
      </c>
      <c r="M55" s="32" t="e">
        <f ca="1">_xll.NSGLABAL($H$3,$B55,M$4,,,,$C$3)</f>
        <v>#NAME?</v>
      </c>
      <c r="N55" s="32" t="e">
        <f ca="1">_xll.NSGLABAL($H$3,$B55,N$4,,,,$C$3)</f>
        <v>#NAME?</v>
      </c>
      <c r="O55" s="32" t="e">
        <f ca="1">_xll.NSGLABAL($H$3,$B55,O$4,,,,$C$3)</f>
        <v>#NAME?</v>
      </c>
      <c r="P55" s="34" t="e">
        <f ca="1">_xll.NSGLABAL($H$3,$B55,P$4,,,,$C$3)</f>
        <v>#NAME?</v>
      </c>
      <c r="Q55" s="29"/>
      <c r="R55" s="35" t="e">
        <f t="shared" ca="1" si="7"/>
        <v>#NAME?</v>
      </c>
    </row>
    <row r="56" spans="2:18" s="24" customFormat="1" ht="16.5" customHeight="1">
      <c r="B56" s="1" t="str">
        <f>IF(TRUE,"6100","LI(15,0)")</f>
        <v>6100</v>
      </c>
      <c r="C56" s="58" t="str">
        <f>IF(TRUE,"Insurance Expense","LI(15,1)")</f>
        <v>Insurance Expense</v>
      </c>
      <c r="D56" s="25"/>
      <c r="E56" s="31" t="e">
        <f ca="1">_xll.NSGLABAL($H$3,$B56,E$4,,,,$C$3)</f>
        <v>#NAME?</v>
      </c>
      <c r="F56" s="32" t="e">
        <f ca="1">_xll.NSGLABAL($H$3,$B56,F$4,,,,$C$3)</f>
        <v>#NAME?</v>
      </c>
      <c r="G56" s="32" t="e">
        <f ca="1">_xll.NSGLABAL($H$3,$B56,G$4,,,,$C$3)</f>
        <v>#NAME?</v>
      </c>
      <c r="H56" s="32" t="e">
        <f ca="1">_xll.NSGLABAL($H$3,$B56,H$4,,,,$C$3)</f>
        <v>#NAME?</v>
      </c>
      <c r="I56" s="32" t="e">
        <f ca="1">_xll.NSGLABAL($H$3,$B56,I$4,,,,$C$3)</f>
        <v>#NAME?</v>
      </c>
      <c r="J56" s="32" t="e">
        <f ca="1">_xll.NSGLABAL($H$3,$B56,J$4,,,,$C$3)</f>
        <v>#NAME?</v>
      </c>
      <c r="K56" s="32" t="e">
        <f ca="1">_xll.NSGLABAL($H$3,$B56,K$4,,,,$C$3)</f>
        <v>#NAME?</v>
      </c>
      <c r="L56" s="32" t="e">
        <f ca="1">_xll.NSGLABAL($H$3,$B56,L$4,,,,$C$3)</f>
        <v>#NAME?</v>
      </c>
      <c r="M56" s="32" t="e">
        <f ca="1">_xll.NSGLABAL($H$3,$B56,M$4,,,,$C$3)</f>
        <v>#NAME?</v>
      </c>
      <c r="N56" s="32" t="e">
        <f ca="1">_xll.NSGLABAL($H$3,$B56,N$4,,,,$C$3)</f>
        <v>#NAME?</v>
      </c>
      <c r="O56" s="32" t="e">
        <f ca="1">_xll.NSGLABAL($H$3,$B56,O$4,,,,$C$3)</f>
        <v>#NAME?</v>
      </c>
      <c r="P56" s="34" t="e">
        <f ca="1">_xll.NSGLABAL($H$3,$B56,P$4,,,,$C$3)</f>
        <v>#NAME?</v>
      </c>
      <c r="Q56" s="29"/>
      <c r="R56" s="35" t="e">
        <f t="shared" ca="1" si="7"/>
        <v>#NAME?</v>
      </c>
    </row>
    <row r="57" spans="2:18" s="24" customFormat="1" ht="16.5" hidden="1" customHeight="1">
      <c r="B57" s="1" t="str">
        <f>IF(TRUE,"6102","LI(16,0)")</f>
        <v>6102</v>
      </c>
      <c r="C57" s="58" t="str">
        <f>IF(TRUE,"Liability","LI(16,1)")</f>
        <v>Liability</v>
      </c>
      <c r="D57" s="25"/>
      <c r="E57" s="31" t="e">
        <f ca="1">_xll.NSGLABAL($H$3,$B57,E$4,,,,$C$3)</f>
        <v>#NAME?</v>
      </c>
      <c r="F57" s="32" t="e">
        <f ca="1">_xll.NSGLABAL($H$3,$B57,F$4,,,,$C$3)</f>
        <v>#NAME?</v>
      </c>
      <c r="G57" s="32" t="e">
        <f ca="1">_xll.NSGLABAL($H$3,$B57,G$4,,,,$C$3)</f>
        <v>#NAME?</v>
      </c>
      <c r="H57" s="32" t="e">
        <f ca="1">_xll.NSGLABAL($H$3,$B57,H$4,,,,$C$3)</f>
        <v>#NAME?</v>
      </c>
      <c r="I57" s="32" t="e">
        <f ca="1">_xll.NSGLABAL($H$3,$B57,I$4,,,,$C$3)</f>
        <v>#NAME?</v>
      </c>
      <c r="J57" s="32" t="e">
        <f ca="1">_xll.NSGLABAL($H$3,$B57,J$4,,,,$C$3)</f>
        <v>#NAME?</v>
      </c>
      <c r="K57" s="32" t="e">
        <f ca="1">_xll.NSGLABAL($H$3,$B57,K$4,,,,$C$3)</f>
        <v>#NAME?</v>
      </c>
      <c r="L57" s="32" t="e">
        <f ca="1">_xll.NSGLABAL($H$3,$B57,L$4,,,,$C$3)</f>
        <v>#NAME?</v>
      </c>
      <c r="M57" s="32" t="e">
        <f ca="1">_xll.NSGLABAL($H$3,$B57,M$4,,,,$C$3)</f>
        <v>#NAME?</v>
      </c>
      <c r="N57" s="32" t="e">
        <f ca="1">_xll.NSGLABAL($H$3,$B57,N$4,,,,$C$3)</f>
        <v>#NAME?</v>
      </c>
      <c r="O57" s="32" t="e">
        <f ca="1">_xll.NSGLABAL($H$3,$B57,O$4,,,,$C$3)</f>
        <v>#NAME?</v>
      </c>
      <c r="P57" s="34" t="e">
        <f ca="1">_xll.NSGLABAL($H$3,$B57,P$4,,,,$C$3)</f>
        <v>#NAME?</v>
      </c>
      <c r="Q57" s="29"/>
      <c r="R57" s="35" t="e">
        <f t="shared" ca="1" si="7"/>
        <v>#NAME?</v>
      </c>
    </row>
    <row r="58" spans="2:18" s="24" customFormat="1" ht="16.5" hidden="1" customHeight="1">
      <c r="B58" s="1" t="str">
        <f>IF(TRUE,"6104","LI(17,0)")</f>
        <v>6104</v>
      </c>
      <c r="C58" s="58" t="str">
        <f>IF(TRUE,"Workers' compensation","LI(17,1)")</f>
        <v>Workers' compensation</v>
      </c>
      <c r="D58" s="25"/>
      <c r="E58" s="31" t="e">
        <f ca="1">_xll.NSGLABAL($H$3,$B58,E$4,,,,$C$3)</f>
        <v>#NAME?</v>
      </c>
      <c r="F58" s="32" t="e">
        <f ca="1">_xll.NSGLABAL($H$3,$B58,F$4,,,,$C$3)</f>
        <v>#NAME?</v>
      </c>
      <c r="G58" s="32" t="e">
        <f ca="1">_xll.NSGLABAL($H$3,$B58,G$4,,,,$C$3)</f>
        <v>#NAME?</v>
      </c>
      <c r="H58" s="32" t="e">
        <f ca="1">_xll.NSGLABAL($H$3,$B58,H$4,,,,$C$3)</f>
        <v>#NAME?</v>
      </c>
      <c r="I58" s="32" t="e">
        <f ca="1">_xll.NSGLABAL($H$3,$B58,I$4,,,,$C$3)</f>
        <v>#NAME?</v>
      </c>
      <c r="J58" s="32" t="e">
        <f ca="1">_xll.NSGLABAL($H$3,$B58,J$4,,,,$C$3)</f>
        <v>#NAME?</v>
      </c>
      <c r="K58" s="32" t="e">
        <f ca="1">_xll.NSGLABAL($H$3,$B58,K$4,,,,$C$3)</f>
        <v>#NAME?</v>
      </c>
      <c r="L58" s="32" t="e">
        <f ca="1">_xll.NSGLABAL($H$3,$B58,L$4,,,,$C$3)</f>
        <v>#NAME?</v>
      </c>
      <c r="M58" s="32" t="e">
        <f ca="1">_xll.NSGLABAL($H$3,$B58,M$4,,,,$C$3)</f>
        <v>#NAME?</v>
      </c>
      <c r="N58" s="32" t="e">
        <f ca="1">_xll.NSGLABAL($H$3,$B58,N$4,,,,$C$3)</f>
        <v>#NAME?</v>
      </c>
      <c r="O58" s="32" t="e">
        <f ca="1">_xll.NSGLABAL($H$3,$B58,O$4,,,,$C$3)</f>
        <v>#NAME?</v>
      </c>
      <c r="P58" s="34" t="e">
        <f ca="1">_xll.NSGLABAL($H$3,$B58,P$4,,,,$C$3)</f>
        <v>#NAME?</v>
      </c>
      <c r="Q58" s="29"/>
      <c r="R58" s="35" t="e">
        <f t="shared" ca="1" si="7"/>
        <v>#NAME?</v>
      </c>
    </row>
    <row r="59" spans="2:18" s="24" customFormat="1" ht="16.5" hidden="1" customHeight="1">
      <c r="B59" s="1" t="str">
        <f>IF(TRUE,"6106","LI(18,0)")</f>
        <v>6106</v>
      </c>
      <c r="C59" s="58" t="str">
        <f>IF(TRUE,"Disability","LI(18,1)")</f>
        <v>Disability</v>
      </c>
      <c r="D59" s="25"/>
      <c r="E59" s="31" t="e">
        <f ca="1">_xll.NSGLABAL($H$3,$B59,E$4,,,,$C$3)</f>
        <v>#NAME?</v>
      </c>
      <c r="F59" s="32" t="e">
        <f ca="1">_xll.NSGLABAL($H$3,$B59,F$4,,,,$C$3)</f>
        <v>#NAME?</v>
      </c>
      <c r="G59" s="32" t="e">
        <f ca="1">_xll.NSGLABAL($H$3,$B59,G$4,,,,$C$3)</f>
        <v>#NAME?</v>
      </c>
      <c r="H59" s="32" t="e">
        <f ca="1">_xll.NSGLABAL($H$3,$B59,H$4,,,,$C$3)</f>
        <v>#NAME?</v>
      </c>
      <c r="I59" s="32" t="e">
        <f ca="1">_xll.NSGLABAL($H$3,$B59,I$4,,,,$C$3)</f>
        <v>#NAME?</v>
      </c>
      <c r="J59" s="32" t="e">
        <f ca="1">_xll.NSGLABAL($H$3,$B59,J$4,,,,$C$3)</f>
        <v>#NAME?</v>
      </c>
      <c r="K59" s="32" t="e">
        <f ca="1">_xll.NSGLABAL($H$3,$B59,K$4,,,,$C$3)</f>
        <v>#NAME?</v>
      </c>
      <c r="L59" s="32" t="e">
        <f ca="1">_xll.NSGLABAL($H$3,$B59,L$4,,,,$C$3)</f>
        <v>#NAME?</v>
      </c>
      <c r="M59" s="32" t="e">
        <f ca="1">_xll.NSGLABAL($H$3,$B59,M$4,,,,$C$3)</f>
        <v>#NAME?</v>
      </c>
      <c r="N59" s="32" t="e">
        <f ca="1">_xll.NSGLABAL($H$3,$B59,N$4,,,,$C$3)</f>
        <v>#NAME?</v>
      </c>
      <c r="O59" s="32" t="e">
        <f ca="1">_xll.NSGLABAL($H$3,$B59,O$4,,,,$C$3)</f>
        <v>#NAME?</v>
      </c>
      <c r="P59" s="34" t="e">
        <f ca="1">_xll.NSGLABAL($H$3,$B59,P$4,,,,$C$3)</f>
        <v>#NAME?</v>
      </c>
      <c r="Q59" s="29"/>
      <c r="R59" s="35" t="e">
        <f t="shared" ca="1" si="7"/>
        <v>#NAME?</v>
      </c>
    </row>
    <row r="60" spans="2:18" s="24" customFormat="1" ht="16.5" hidden="1" customHeight="1">
      <c r="B60" s="1" t="str">
        <f>IF(TRUE,"6110","LI(19,0)")</f>
        <v>6110</v>
      </c>
      <c r="C60" s="58" t="str">
        <f>IF(TRUE,"Interest Expense","LI(19,1)")</f>
        <v>Interest Expense</v>
      </c>
      <c r="D60" s="25"/>
      <c r="E60" s="31" t="e">
        <f ca="1">_xll.NSGLABAL($H$3,$B60,E$4,,,,$C$3)</f>
        <v>#NAME?</v>
      </c>
      <c r="F60" s="32" t="e">
        <f ca="1">_xll.NSGLABAL($H$3,$B60,F$4,,,,$C$3)</f>
        <v>#NAME?</v>
      </c>
      <c r="G60" s="32" t="e">
        <f ca="1">_xll.NSGLABAL($H$3,$B60,G$4,,,,$C$3)</f>
        <v>#NAME?</v>
      </c>
      <c r="H60" s="32" t="e">
        <f ca="1">_xll.NSGLABAL($H$3,$B60,H$4,,,,$C$3)</f>
        <v>#NAME?</v>
      </c>
      <c r="I60" s="32" t="e">
        <f ca="1">_xll.NSGLABAL($H$3,$B60,I$4,,,,$C$3)</f>
        <v>#NAME?</v>
      </c>
      <c r="J60" s="32" t="e">
        <f ca="1">_xll.NSGLABAL($H$3,$B60,J$4,,,,$C$3)</f>
        <v>#NAME?</v>
      </c>
      <c r="K60" s="32" t="e">
        <f ca="1">_xll.NSGLABAL($H$3,$B60,K$4,,,,$C$3)</f>
        <v>#NAME?</v>
      </c>
      <c r="L60" s="32" t="e">
        <f ca="1">_xll.NSGLABAL($H$3,$B60,L$4,,,,$C$3)</f>
        <v>#NAME?</v>
      </c>
      <c r="M60" s="32" t="e">
        <f ca="1">_xll.NSGLABAL($H$3,$B60,M$4,,,,$C$3)</f>
        <v>#NAME?</v>
      </c>
      <c r="N60" s="32" t="e">
        <f ca="1">_xll.NSGLABAL($H$3,$B60,N$4,,,,$C$3)</f>
        <v>#NAME?</v>
      </c>
      <c r="O60" s="32" t="e">
        <f ca="1">_xll.NSGLABAL($H$3,$B60,O$4,,,,$C$3)</f>
        <v>#NAME?</v>
      </c>
      <c r="P60" s="34" t="e">
        <f ca="1">_xll.NSGLABAL($H$3,$B60,P$4,,,,$C$3)</f>
        <v>#NAME?</v>
      </c>
      <c r="Q60" s="29"/>
      <c r="R60" s="35" t="e">
        <f t="shared" ca="1" si="7"/>
        <v>#NAME?</v>
      </c>
    </row>
    <row r="61" spans="2:18" s="24" customFormat="1" ht="16.5" customHeight="1">
      <c r="B61" s="1" t="str">
        <f>IF(TRUE,"6120","LI(20,0)")</f>
        <v>6120</v>
      </c>
      <c r="C61" s="58" t="str">
        <f>IF(TRUE,"Meals &amp; Entertainment","LI(20,1)")</f>
        <v>Meals &amp; Entertainment</v>
      </c>
      <c r="D61" s="25"/>
      <c r="E61" s="31" t="e">
        <f ca="1">_xll.NSGLABAL($H$3,$B61,E$4,,,,$C$3)</f>
        <v>#NAME?</v>
      </c>
      <c r="F61" s="32" t="e">
        <f ca="1">_xll.NSGLABAL($H$3,$B61,F$4,,,,$C$3)</f>
        <v>#NAME?</v>
      </c>
      <c r="G61" s="32" t="e">
        <f ca="1">_xll.NSGLABAL($H$3,$B61,G$4,,,,$C$3)</f>
        <v>#NAME?</v>
      </c>
      <c r="H61" s="32" t="e">
        <f ca="1">_xll.NSGLABAL($H$3,$B61,H$4,,,,$C$3)</f>
        <v>#NAME?</v>
      </c>
      <c r="I61" s="32" t="e">
        <f ca="1">_xll.NSGLABAL($H$3,$B61,I$4,,,,$C$3)</f>
        <v>#NAME?</v>
      </c>
      <c r="J61" s="32" t="e">
        <f ca="1">_xll.NSGLABAL($H$3,$B61,J$4,,,,$C$3)</f>
        <v>#NAME?</v>
      </c>
      <c r="K61" s="32" t="e">
        <f ca="1">_xll.NSGLABAL($H$3,$B61,K$4,,,,$C$3)</f>
        <v>#NAME?</v>
      </c>
      <c r="L61" s="32" t="e">
        <f ca="1">_xll.NSGLABAL($H$3,$B61,L$4,,,,$C$3)</f>
        <v>#NAME?</v>
      </c>
      <c r="M61" s="32" t="e">
        <f ca="1">_xll.NSGLABAL($H$3,$B61,M$4,,,,$C$3)</f>
        <v>#NAME?</v>
      </c>
      <c r="N61" s="32" t="e">
        <f ca="1">_xll.NSGLABAL($H$3,$B61,N$4,,,,$C$3)</f>
        <v>#NAME?</v>
      </c>
      <c r="O61" s="32" t="e">
        <f ca="1">_xll.NSGLABAL($H$3,$B61,O$4,,,,$C$3)</f>
        <v>#NAME?</v>
      </c>
      <c r="P61" s="34" t="e">
        <f ca="1">_xll.NSGLABAL($H$3,$B61,P$4,,,,$C$3)</f>
        <v>#NAME?</v>
      </c>
      <c r="Q61" s="29"/>
      <c r="R61" s="35" t="e">
        <f t="shared" ca="1" si="7"/>
        <v>#NAME?</v>
      </c>
    </row>
    <row r="62" spans="2:18" s="24" customFormat="1" ht="16.5" customHeight="1">
      <c r="B62" s="1" t="str">
        <f>IF(TRUE,"6130","LI(21,0)")</f>
        <v>6130</v>
      </c>
      <c r="C62" s="58" t="str">
        <f>IF(TRUE,"Miscellaneous Expense","LI(21,1)")</f>
        <v>Miscellaneous Expense</v>
      </c>
      <c r="D62" s="25"/>
      <c r="E62" s="31" t="e">
        <f ca="1">_xll.NSGLABAL($H$3,$B62,E$4,,,,$C$3)</f>
        <v>#NAME?</v>
      </c>
      <c r="F62" s="32" t="e">
        <f ca="1">_xll.NSGLABAL($H$3,$B62,F$4,,,,$C$3)</f>
        <v>#NAME?</v>
      </c>
      <c r="G62" s="32" t="e">
        <f ca="1">_xll.NSGLABAL($H$3,$B62,G$4,,,,$C$3)</f>
        <v>#NAME?</v>
      </c>
      <c r="H62" s="32" t="e">
        <f ca="1">_xll.NSGLABAL($H$3,$B62,H$4,,,,$C$3)</f>
        <v>#NAME?</v>
      </c>
      <c r="I62" s="32" t="e">
        <f ca="1">_xll.NSGLABAL($H$3,$B62,I$4,,,,$C$3)</f>
        <v>#NAME?</v>
      </c>
      <c r="J62" s="32" t="e">
        <f ca="1">_xll.NSGLABAL($H$3,$B62,J$4,,,,$C$3)</f>
        <v>#NAME?</v>
      </c>
      <c r="K62" s="32" t="e">
        <f ca="1">_xll.NSGLABAL($H$3,$B62,K$4,,,,$C$3)</f>
        <v>#NAME?</v>
      </c>
      <c r="L62" s="32" t="e">
        <f ca="1">_xll.NSGLABAL($H$3,$B62,L$4,,,,$C$3)</f>
        <v>#NAME?</v>
      </c>
      <c r="M62" s="32" t="e">
        <f ca="1">_xll.NSGLABAL($H$3,$B62,M$4,,,,$C$3)</f>
        <v>#NAME?</v>
      </c>
      <c r="N62" s="32" t="e">
        <f ca="1">_xll.NSGLABAL($H$3,$B62,N$4,,,,$C$3)</f>
        <v>#NAME?</v>
      </c>
      <c r="O62" s="32" t="e">
        <f ca="1">_xll.NSGLABAL($H$3,$B62,O$4,,,,$C$3)</f>
        <v>#NAME?</v>
      </c>
      <c r="P62" s="34" t="e">
        <f ca="1">_xll.NSGLABAL($H$3,$B62,P$4,,,,$C$3)</f>
        <v>#NAME?</v>
      </c>
      <c r="Q62" s="29"/>
      <c r="R62" s="35" t="e">
        <f t="shared" ca="1" si="7"/>
        <v>#NAME?</v>
      </c>
    </row>
    <row r="63" spans="2:18" s="24" customFormat="1" ht="16.5" customHeight="1">
      <c r="B63" s="1" t="str">
        <f>IF(TRUE,"6150","LI(22,0)")</f>
        <v>6150</v>
      </c>
      <c r="C63" s="58" t="str">
        <f>IF(TRUE,"Office Expense","LI(22,1)")</f>
        <v>Office Expense</v>
      </c>
      <c r="D63" s="25"/>
      <c r="E63" s="31" t="e">
        <f ca="1">_xll.NSGLABAL($H$3,$B63,E$4,,,,$C$3)</f>
        <v>#NAME?</v>
      </c>
      <c r="F63" s="32" t="e">
        <f ca="1">_xll.NSGLABAL($H$3,$B63,F$4,,,,$C$3)</f>
        <v>#NAME?</v>
      </c>
      <c r="G63" s="32" t="e">
        <f ca="1">_xll.NSGLABAL($H$3,$B63,G$4,,,,$C$3)</f>
        <v>#NAME?</v>
      </c>
      <c r="H63" s="32" t="e">
        <f ca="1">_xll.NSGLABAL($H$3,$B63,H$4,,,,$C$3)</f>
        <v>#NAME?</v>
      </c>
      <c r="I63" s="32" t="e">
        <f ca="1">_xll.NSGLABAL($H$3,$B63,I$4,,,,$C$3)</f>
        <v>#NAME?</v>
      </c>
      <c r="J63" s="32" t="e">
        <f ca="1">_xll.NSGLABAL($H$3,$B63,J$4,,,,$C$3)</f>
        <v>#NAME?</v>
      </c>
      <c r="K63" s="32" t="e">
        <f ca="1">_xll.NSGLABAL($H$3,$B63,K$4,,,,$C$3)</f>
        <v>#NAME?</v>
      </c>
      <c r="L63" s="32" t="e">
        <f ca="1">_xll.NSGLABAL($H$3,$B63,L$4,,,,$C$3)</f>
        <v>#NAME?</v>
      </c>
      <c r="M63" s="32" t="e">
        <f ca="1">_xll.NSGLABAL($H$3,$B63,M$4,,,,$C$3)</f>
        <v>#NAME?</v>
      </c>
      <c r="N63" s="32" t="e">
        <f ca="1">_xll.NSGLABAL($H$3,$B63,N$4,,,,$C$3)</f>
        <v>#NAME?</v>
      </c>
      <c r="O63" s="32" t="e">
        <f ca="1">_xll.NSGLABAL($H$3,$B63,O$4,,,,$C$3)</f>
        <v>#NAME?</v>
      </c>
      <c r="P63" s="34" t="e">
        <f ca="1">_xll.NSGLABAL($H$3,$B63,P$4,,,,$C$3)</f>
        <v>#NAME?</v>
      </c>
      <c r="Q63" s="29"/>
      <c r="R63" s="35" t="e">
        <f t="shared" ca="1" si="7"/>
        <v>#NAME?</v>
      </c>
    </row>
    <row r="64" spans="2:18" s="24" customFormat="1" ht="16.5" customHeight="1">
      <c r="B64" s="1" t="str">
        <f>IF(TRUE,"6160","LI(23,0)")</f>
        <v>6160</v>
      </c>
      <c r="C64" s="58" t="str">
        <f>IF(TRUE,"Outside Services","LI(23,1)")</f>
        <v>Outside Services</v>
      </c>
      <c r="D64" s="25"/>
      <c r="E64" s="31" t="e">
        <f ca="1">_xll.NSGLABAL($H$3,$B64,E$4,,,,$C$3)</f>
        <v>#NAME?</v>
      </c>
      <c r="F64" s="32" t="e">
        <f ca="1">_xll.NSGLABAL($H$3,$B64,F$4,,,,$C$3)</f>
        <v>#NAME?</v>
      </c>
      <c r="G64" s="32" t="e">
        <f ca="1">_xll.NSGLABAL($H$3,$B64,G$4,,,,$C$3)</f>
        <v>#NAME?</v>
      </c>
      <c r="H64" s="32" t="e">
        <f ca="1">_xll.NSGLABAL($H$3,$B64,H$4,,,,$C$3)</f>
        <v>#NAME?</v>
      </c>
      <c r="I64" s="32" t="e">
        <f ca="1">_xll.NSGLABAL($H$3,$B64,I$4,,,,$C$3)</f>
        <v>#NAME?</v>
      </c>
      <c r="J64" s="32" t="e">
        <f ca="1">_xll.NSGLABAL($H$3,$B64,J$4,,,,$C$3)</f>
        <v>#NAME?</v>
      </c>
      <c r="K64" s="32" t="e">
        <f ca="1">_xll.NSGLABAL($H$3,$B64,K$4,,,,$C$3)</f>
        <v>#NAME?</v>
      </c>
      <c r="L64" s="32" t="e">
        <f ca="1">_xll.NSGLABAL($H$3,$B64,L$4,,,,$C$3)</f>
        <v>#NAME?</v>
      </c>
      <c r="M64" s="32" t="e">
        <f ca="1">_xll.NSGLABAL($H$3,$B64,M$4,,,,$C$3)</f>
        <v>#NAME?</v>
      </c>
      <c r="N64" s="32" t="e">
        <f ca="1">_xll.NSGLABAL($H$3,$B64,N$4,,,,$C$3)</f>
        <v>#NAME?</v>
      </c>
      <c r="O64" s="32" t="e">
        <f ca="1">_xll.NSGLABAL($H$3,$B64,O$4,,,,$C$3)</f>
        <v>#NAME?</v>
      </c>
      <c r="P64" s="34" t="e">
        <f ca="1">_xll.NSGLABAL($H$3,$B64,P$4,,,,$C$3)</f>
        <v>#NAME?</v>
      </c>
      <c r="Q64" s="29"/>
      <c r="R64" s="35" t="e">
        <f t="shared" ca="1" si="7"/>
        <v>#NAME?</v>
      </c>
    </row>
    <row r="65" spans="2:18" s="24" customFormat="1" ht="16.5" customHeight="1">
      <c r="B65" s="1" t="str">
        <f>IF(TRUE,"6170","LI(24,0)")</f>
        <v>6170</v>
      </c>
      <c r="C65" s="58" t="str">
        <f>IF(TRUE,"Postage &amp; Delivery","LI(24,1)")</f>
        <v>Postage &amp; Delivery</v>
      </c>
      <c r="D65" s="25"/>
      <c r="E65" s="31" t="e">
        <f ca="1">_xll.NSGLABAL($H$3,$B65,E$4,,,,$C$3)</f>
        <v>#NAME?</v>
      </c>
      <c r="F65" s="32" t="e">
        <f ca="1">_xll.NSGLABAL($H$3,$B65,F$4,,,,$C$3)</f>
        <v>#NAME?</v>
      </c>
      <c r="G65" s="32" t="e">
        <f ca="1">_xll.NSGLABAL($H$3,$B65,G$4,,,,$C$3)</f>
        <v>#NAME?</v>
      </c>
      <c r="H65" s="32" t="e">
        <f ca="1">_xll.NSGLABAL($H$3,$B65,H$4,,,,$C$3)</f>
        <v>#NAME?</v>
      </c>
      <c r="I65" s="32" t="e">
        <f ca="1">_xll.NSGLABAL($H$3,$B65,I$4,,,,$C$3)</f>
        <v>#NAME?</v>
      </c>
      <c r="J65" s="32" t="e">
        <f ca="1">_xll.NSGLABAL($H$3,$B65,J$4,,,,$C$3)</f>
        <v>#NAME?</v>
      </c>
      <c r="K65" s="32" t="e">
        <f ca="1">_xll.NSGLABAL($H$3,$B65,K$4,,,,$C$3)</f>
        <v>#NAME?</v>
      </c>
      <c r="L65" s="32" t="e">
        <f ca="1">_xll.NSGLABAL($H$3,$B65,L$4,,,,$C$3)</f>
        <v>#NAME?</v>
      </c>
      <c r="M65" s="32" t="e">
        <f ca="1">_xll.NSGLABAL($H$3,$B65,M$4,,,,$C$3)</f>
        <v>#NAME?</v>
      </c>
      <c r="N65" s="32" t="e">
        <f ca="1">_xll.NSGLABAL($H$3,$B65,N$4,,,,$C$3)</f>
        <v>#NAME?</v>
      </c>
      <c r="O65" s="32" t="e">
        <f ca="1">_xll.NSGLABAL($H$3,$B65,O$4,,,,$C$3)</f>
        <v>#NAME?</v>
      </c>
      <c r="P65" s="34" t="e">
        <f ca="1">_xll.NSGLABAL($H$3,$B65,P$4,,,,$C$3)</f>
        <v>#NAME?</v>
      </c>
      <c r="Q65" s="29"/>
      <c r="R65" s="35" t="e">
        <f t="shared" ca="1" si="7"/>
        <v>#NAME?</v>
      </c>
    </row>
    <row r="66" spans="2:18" s="24" customFormat="1" ht="16.5" customHeight="1">
      <c r="B66" s="1" t="str">
        <f>IF(TRUE,"6180","LI(25,0)")</f>
        <v>6180</v>
      </c>
      <c r="C66" s="58" t="str">
        <f>IF(TRUE,"Professional Fees","LI(25,1)")</f>
        <v>Professional Fees</v>
      </c>
      <c r="D66" s="25"/>
      <c r="E66" s="31" t="e">
        <f ca="1">_xll.NSGLABAL($H$3,$B66,E$4,,,,$C$3)</f>
        <v>#NAME?</v>
      </c>
      <c r="F66" s="32" t="e">
        <f ca="1">_xll.NSGLABAL($H$3,$B66,F$4,,,,$C$3)</f>
        <v>#NAME?</v>
      </c>
      <c r="G66" s="32" t="e">
        <f ca="1">_xll.NSGLABAL($H$3,$B66,G$4,,,,$C$3)</f>
        <v>#NAME?</v>
      </c>
      <c r="H66" s="32" t="e">
        <f ca="1">_xll.NSGLABAL($H$3,$B66,H$4,,,,$C$3)</f>
        <v>#NAME?</v>
      </c>
      <c r="I66" s="32" t="e">
        <f ca="1">_xll.NSGLABAL($H$3,$B66,I$4,,,,$C$3)</f>
        <v>#NAME?</v>
      </c>
      <c r="J66" s="32" t="e">
        <f ca="1">_xll.NSGLABAL($H$3,$B66,J$4,,,,$C$3)</f>
        <v>#NAME?</v>
      </c>
      <c r="K66" s="32" t="e">
        <f ca="1">_xll.NSGLABAL($H$3,$B66,K$4,,,,$C$3)</f>
        <v>#NAME?</v>
      </c>
      <c r="L66" s="32" t="e">
        <f ca="1">_xll.NSGLABAL($H$3,$B66,L$4,,,,$C$3)</f>
        <v>#NAME?</v>
      </c>
      <c r="M66" s="32" t="e">
        <f ca="1">_xll.NSGLABAL($H$3,$B66,M$4,,,,$C$3)</f>
        <v>#NAME?</v>
      </c>
      <c r="N66" s="32" t="e">
        <f ca="1">_xll.NSGLABAL($H$3,$B66,N$4,,,,$C$3)</f>
        <v>#NAME?</v>
      </c>
      <c r="O66" s="32" t="e">
        <f ca="1">_xll.NSGLABAL($H$3,$B66,O$4,,,,$C$3)</f>
        <v>#NAME?</v>
      </c>
      <c r="P66" s="34" t="e">
        <f ca="1">_xll.NSGLABAL($H$3,$B66,P$4,,,,$C$3)</f>
        <v>#NAME?</v>
      </c>
      <c r="Q66" s="29"/>
      <c r="R66" s="35" t="e">
        <f t="shared" ca="1" si="7"/>
        <v>#NAME?</v>
      </c>
    </row>
    <row r="67" spans="2:18" s="24" customFormat="1" ht="16.5" customHeight="1">
      <c r="B67" s="1" t="str">
        <f>IF(TRUE,"6182","LI(26,0)")</f>
        <v>6182</v>
      </c>
      <c r="C67" s="58" t="str">
        <f>IF(TRUE,"Accounting","LI(26,1)")</f>
        <v>Accounting</v>
      </c>
      <c r="D67" s="25"/>
      <c r="E67" s="31" t="e">
        <f ca="1">_xll.NSGLABAL($H$3,$B67,E$4,,,,$C$3)</f>
        <v>#NAME?</v>
      </c>
      <c r="F67" s="32" t="e">
        <f ca="1">_xll.NSGLABAL($H$3,$B67,F$4,,,,$C$3)</f>
        <v>#NAME?</v>
      </c>
      <c r="G67" s="32" t="e">
        <f ca="1">_xll.NSGLABAL($H$3,$B67,G$4,,,,$C$3)</f>
        <v>#NAME?</v>
      </c>
      <c r="H67" s="32" t="e">
        <f ca="1">_xll.NSGLABAL($H$3,$B67,H$4,,,,$C$3)</f>
        <v>#NAME?</v>
      </c>
      <c r="I67" s="32" t="e">
        <f ca="1">_xll.NSGLABAL($H$3,$B67,I$4,,,,$C$3)</f>
        <v>#NAME?</v>
      </c>
      <c r="J67" s="32" t="e">
        <f ca="1">_xll.NSGLABAL($H$3,$B67,J$4,,,,$C$3)</f>
        <v>#NAME?</v>
      </c>
      <c r="K67" s="32" t="e">
        <f ca="1">_xll.NSGLABAL($H$3,$B67,K$4,,,,$C$3)</f>
        <v>#NAME?</v>
      </c>
      <c r="L67" s="32" t="e">
        <f ca="1">_xll.NSGLABAL($H$3,$B67,L$4,,,,$C$3)</f>
        <v>#NAME?</v>
      </c>
      <c r="M67" s="32" t="e">
        <f ca="1">_xll.NSGLABAL($H$3,$B67,M$4,,,,$C$3)</f>
        <v>#NAME?</v>
      </c>
      <c r="N67" s="32" t="e">
        <f ca="1">_xll.NSGLABAL($H$3,$B67,N$4,,,,$C$3)</f>
        <v>#NAME?</v>
      </c>
      <c r="O67" s="32" t="e">
        <f ca="1">_xll.NSGLABAL($H$3,$B67,O$4,,,,$C$3)</f>
        <v>#NAME?</v>
      </c>
      <c r="P67" s="34" t="e">
        <f ca="1">_xll.NSGLABAL($H$3,$B67,P$4,,,,$C$3)</f>
        <v>#NAME?</v>
      </c>
      <c r="Q67" s="29"/>
      <c r="R67" s="35" t="e">
        <f t="shared" ca="1" si="7"/>
        <v>#NAME?</v>
      </c>
    </row>
    <row r="68" spans="2:18" s="24" customFormat="1" ht="16.5" customHeight="1">
      <c r="B68" s="1" t="str">
        <f>IF(TRUE,"6184","LI(27,0)")</f>
        <v>6184</v>
      </c>
      <c r="C68" s="58" t="str">
        <f>IF(TRUE,"Legal","LI(27,1)")</f>
        <v>Legal</v>
      </c>
      <c r="D68" s="25"/>
      <c r="E68" s="31" t="e">
        <f ca="1">_xll.NSGLABAL($H$3,$B68,E$4,,,,$C$3)</f>
        <v>#NAME?</v>
      </c>
      <c r="F68" s="32" t="e">
        <f ca="1">_xll.NSGLABAL($H$3,$B68,F$4,,,,$C$3)</f>
        <v>#NAME?</v>
      </c>
      <c r="G68" s="32" t="e">
        <f ca="1">_xll.NSGLABAL($H$3,$B68,G$4,,,,$C$3)</f>
        <v>#NAME?</v>
      </c>
      <c r="H68" s="32" t="e">
        <f ca="1">_xll.NSGLABAL($H$3,$B68,H$4,,,,$C$3)</f>
        <v>#NAME?</v>
      </c>
      <c r="I68" s="32" t="e">
        <f ca="1">_xll.NSGLABAL($H$3,$B68,I$4,,,,$C$3)</f>
        <v>#NAME?</v>
      </c>
      <c r="J68" s="32" t="e">
        <f ca="1">_xll.NSGLABAL($H$3,$B68,J$4,,,,$C$3)</f>
        <v>#NAME?</v>
      </c>
      <c r="K68" s="32" t="e">
        <f ca="1">_xll.NSGLABAL($H$3,$B68,K$4,,,,$C$3)</f>
        <v>#NAME?</v>
      </c>
      <c r="L68" s="32" t="e">
        <f ca="1">_xll.NSGLABAL($H$3,$B68,L$4,,,,$C$3)</f>
        <v>#NAME?</v>
      </c>
      <c r="M68" s="32" t="e">
        <f ca="1">_xll.NSGLABAL($H$3,$B68,M$4,,,,$C$3)</f>
        <v>#NAME?</v>
      </c>
      <c r="N68" s="32" t="e">
        <f ca="1">_xll.NSGLABAL($H$3,$B68,N$4,,,,$C$3)</f>
        <v>#NAME?</v>
      </c>
      <c r="O68" s="32" t="e">
        <f ca="1">_xll.NSGLABAL($H$3,$B68,O$4,,,,$C$3)</f>
        <v>#NAME?</v>
      </c>
      <c r="P68" s="34" t="e">
        <f ca="1">_xll.NSGLABAL($H$3,$B68,P$4,,,,$C$3)</f>
        <v>#NAME?</v>
      </c>
      <c r="Q68" s="29"/>
      <c r="R68" s="35" t="e">
        <f t="shared" ca="1" si="7"/>
        <v>#NAME?</v>
      </c>
    </row>
    <row r="69" spans="2:18" s="24" customFormat="1" ht="16.5" customHeight="1">
      <c r="B69" s="1" t="str">
        <f>IF(TRUE,"6200","LI(28,0)")</f>
        <v>6200</v>
      </c>
      <c r="C69" s="58" t="str">
        <f>IF(TRUE,"Rent Expense","LI(28,1)")</f>
        <v>Rent Expense</v>
      </c>
      <c r="D69" s="25"/>
      <c r="E69" s="31" t="e">
        <f ca="1">_xll.NSGLABAL($H$3,$B69,E$4,,,,$C$3)</f>
        <v>#NAME?</v>
      </c>
      <c r="F69" s="32" t="e">
        <f ca="1">_xll.NSGLABAL($H$3,$B69,F$4,,,,$C$3)</f>
        <v>#NAME?</v>
      </c>
      <c r="G69" s="32" t="e">
        <f ca="1">_xll.NSGLABAL($H$3,$B69,G$4,,,,$C$3)</f>
        <v>#NAME?</v>
      </c>
      <c r="H69" s="32" t="e">
        <f ca="1">_xll.NSGLABAL($H$3,$B69,H$4,,,,$C$3)</f>
        <v>#NAME?</v>
      </c>
      <c r="I69" s="32" t="e">
        <f ca="1">_xll.NSGLABAL($H$3,$B69,I$4,,,,$C$3)</f>
        <v>#NAME?</v>
      </c>
      <c r="J69" s="32" t="e">
        <f ca="1">_xll.NSGLABAL($H$3,$B69,J$4,,,,$C$3)</f>
        <v>#NAME?</v>
      </c>
      <c r="K69" s="32" t="e">
        <f ca="1">_xll.NSGLABAL($H$3,$B69,K$4,,,,$C$3)</f>
        <v>#NAME?</v>
      </c>
      <c r="L69" s="32" t="e">
        <f ca="1">_xll.NSGLABAL($H$3,$B69,L$4,,,,$C$3)</f>
        <v>#NAME?</v>
      </c>
      <c r="M69" s="32" t="e">
        <f ca="1">_xll.NSGLABAL($H$3,$B69,M$4,,,,$C$3)</f>
        <v>#NAME?</v>
      </c>
      <c r="N69" s="32" t="e">
        <f ca="1">_xll.NSGLABAL($H$3,$B69,N$4,,,,$C$3)</f>
        <v>#NAME?</v>
      </c>
      <c r="O69" s="32" t="e">
        <f ca="1">_xll.NSGLABAL($H$3,$B69,O$4,,,,$C$3)</f>
        <v>#NAME?</v>
      </c>
      <c r="P69" s="34" t="e">
        <f ca="1">_xll.NSGLABAL($H$3,$B69,P$4,,,,$C$3)</f>
        <v>#NAME?</v>
      </c>
      <c r="Q69" s="29"/>
      <c r="R69" s="35" t="e">
        <f t="shared" ca="1" si="7"/>
        <v>#NAME?</v>
      </c>
    </row>
    <row r="70" spans="2:18" s="24" customFormat="1" ht="16.5" customHeight="1">
      <c r="B70" s="1" t="str">
        <f>IF(TRUE,"6220","LI(29,0)")</f>
        <v>6220</v>
      </c>
      <c r="C70" s="58" t="str">
        <f>IF(TRUE,"Repairs &amp; Maintenance","LI(29,1)")</f>
        <v>Repairs &amp; Maintenance</v>
      </c>
      <c r="D70" s="25"/>
      <c r="E70" s="31" t="e">
        <f ca="1">_xll.NSGLABAL($H$3,$B70,E$4,,,,$C$3)</f>
        <v>#NAME?</v>
      </c>
      <c r="F70" s="32" t="e">
        <f ca="1">_xll.NSGLABAL($H$3,$B70,F$4,,,,$C$3)</f>
        <v>#NAME?</v>
      </c>
      <c r="G70" s="32" t="e">
        <f ca="1">_xll.NSGLABAL($H$3,$B70,G$4,,,,$C$3)</f>
        <v>#NAME?</v>
      </c>
      <c r="H70" s="32" t="e">
        <f ca="1">_xll.NSGLABAL($H$3,$B70,H$4,,,,$C$3)</f>
        <v>#NAME?</v>
      </c>
      <c r="I70" s="32" t="e">
        <f ca="1">_xll.NSGLABAL($H$3,$B70,I$4,,,,$C$3)</f>
        <v>#NAME?</v>
      </c>
      <c r="J70" s="32" t="e">
        <f ca="1">_xll.NSGLABAL($H$3,$B70,J$4,,,,$C$3)</f>
        <v>#NAME?</v>
      </c>
      <c r="K70" s="32" t="e">
        <f ca="1">_xll.NSGLABAL($H$3,$B70,K$4,,,,$C$3)</f>
        <v>#NAME?</v>
      </c>
      <c r="L70" s="32" t="e">
        <f ca="1">_xll.NSGLABAL($H$3,$B70,L$4,,,,$C$3)</f>
        <v>#NAME?</v>
      </c>
      <c r="M70" s="32" t="e">
        <f ca="1">_xll.NSGLABAL($H$3,$B70,M$4,,,,$C$3)</f>
        <v>#NAME?</v>
      </c>
      <c r="N70" s="32" t="e">
        <f ca="1">_xll.NSGLABAL($H$3,$B70,N$4,,,,$C$3)</f>
        <v>#NAME?</v>
      </c>
      <c r="O70" s="32" t="e">
        <f ca="1">_xll.NSGLABAL($H$3,$B70,O$4,,,,$C$3)</f>
        <v>#NAME?</v>
      </c>
      <c r="P70" s="34" t="e">
        <f ca="1">_xll.NSGLABAL($H$3,$B70,P$4,,,,$C$3)</f>
        <v>#NAME?</v>
      </c>
      <c r="Q70" s="29"/>
      <c r="R70" s="35" t="e">
        <f t="shared" ca="1" si="7"/>
        <v>#NAME?</v>
      </c>
    </row>
    <row r="71" spans="2:18" s="24" customFormat="1" ht="16.5" hidden="1" customHeight="1">
      <c r="B71" s="1" t="str">
        <f>IF(TRUE,"6230","LI(30,0)")</f>
        <v>6230</v>
      </c>
      <c r="C71" s="58" t="str">
        <f>IF(TRUE,"Supplies Expense","LI(30,1)")</f>
        <v>Supplies Expense</v>
      </c>
      <c r="D71" s="25"/>
      <c r="E71" s="31" t="e">
        <f ca="1">_xll.NSGLABAL($H$3,$B71,E$4,,,,$C$3)</f>
        <v>#NAME?</v>
      </c>
      <c r="F71" s="32" t="e">
        <f ca="1">_xll.NSGLABAL($H$3,$B71,F$4,,,,$C$3)</f>
        <v>#NAME?</v>
      </c>
      <c r="G71" s="32" t="e">
        <f ca="1">_xll.NSGLABAL($H$3,$B71,G$4,,,,$C$3)</f>
        <v>#NAME?</v>
      </c>
      <c r="H71" s="32" t="e">
        <f ca="1">_xll.NSGLABAL($H$3,$B71,H$4,,,,$C$3)</f>
        <v>#NAME?</v>
      </c>
      <c r="I71" s="32" t="e">
        <f ca="1">_xll.NSGLABAL($H$3,$B71,I$4,,,,$C$3)</f>
        <v>#NAME?</v>
      </c>
      <c r="J71" s="32" t="e">
        <f ca="1">_xll.NSGLABAL($H$3,$B71,J$4,,,,$C$3)</f>
        <v>#NAME?</v>
      </c>
      <c r="K71" s="32" t="e">
        <f ca="1">_xll.NSGLABAL($H$3,$B71,K$4,,,,$C$3)</f>
        <v>#NAME?</v>
      </c>
      <c r="L71" s="32" t="e">
        <f ca="1">_xll.NSGLABAL($H$3,$B71,L$4,,,,$C$3)</f>
        <v>#NAME?</v>
      </c>
      <c r="M71" s="32" t="e">
        <f ca="1">_xll.NSGLABAL($H$3,$B71,M$4,,,,$C$3)</f>
        <v>#NAME?</v>
      </c>
      <c r="N71" s="32" t="e">
        <f ca="1">_xll.NSGLABAL($H$3,$B71,N$4,,,,$C$3)</f>
        <v>#NAME?</v>
      </c>
      <c r="O71" s="32" t="e">
        <f ca="1">_xll.NSGLABAL($H$3,$B71,O$4,,,,$C$3)</f>
        <v>#NAME?</v>
      </c>
      <c r="P71" s="34" t="e">
        <f ca="1">_xll.NSGLABAL($H$3,$B71,P$4,,,,$C$3)</f>
        <v>#NAME?</v>
      </c>
      <c r="Q71" s="29"/>
      <c r="R71" s="35" t="e">
        <f t="shared" ca="1" si="7"/>
        <v>#NAME?</v>
      </c>
    </row>
    <row r="72" spans="2:18" s="24" customFormat="1" ht="16.5" hidden="1" customHeight="1">
      <c r="B72" s="1" t="str">
        <f>IF(TRUE,"6250","LI(31,0)")</f>
        <v>6250</v>
      </c>
      <c r="C72" s="58" t="str">
        <f>IF(TRUE,"Taxes &amp; Licenses-Other","LI(31,1)")</f>
        <v>Taxes &amp; Licenses-Other</v>
      </c>
      <c r="D72" s="25"/>
      <c r="E72" s="31" t="e">
        <f ca="1">_xll.NSGLABAL($H$3,$B72,E$4,,,,$C$3)</f>
        <v>#NAME?</v>
      </c>
      <c r="F72" s="32" t="e">
        <f ca="1">_xll.NSGLABAL($H$3,$B72,F$4,,,,$C$3)</f>
        <v>#NAME?</v>
      </c>
      <c r="G72" s="32" t="e">
        <f ca="1">_xll.NSGLABAL($H$3,$B72,G$4,,,,$C$3)</f>
        <v>#NAME?</v>
      </c>
      <c r="H72" s="32" t="e">
        <f ca="1">_xll.NSGLABAL($H$3,$B72,H$4,,,,$C$3)</f>
        <v>#NAME?</v>
      </c>
      <c r="I72" s="32" t="e">
        <f ca="1">_xll.NSGLABAL($H$3,$B72,I$4,,,,$C$3)</f>
        <v>#NAME?</v>
      </c>
      <c r="J72" s="32" t="e">
        <f ca="1">_xll.NSGLABAL($H$3,$B72,J$4,,,,$C$3)</f>
        <v>#NAME?</v>
      </c>
      <c r="K72" s="32" t="e">
        <f ca="1">_xll.NSGLABAL($H$3,$B72,K$4,,,,$C$3)</f>
        <v>#NAME?</v>
      </c>
      <c r="L72" s="32" t="e">
        <f ca="1">_xll.NSGLABAL($H$3,$B72,L$4,,,,$C$3)</f>
        <v>#NAME?</v>
      </c>
      <c r="M72" s="32" t="e">
        <f ca="1">_xll.NSGLABAL($H$3,$B72,M$4,,,,$C$3)</f>
        <v>#NAME?</v>
      </c>
      <c r="N72" s="32" t="e">
        <f ca="1">_xll.NSGLABAL($H$3,$B72,N$4,,,,$C$3)</f>
        <v>#NAME?</v>
      </c>
      <c r="O72" s="32" t="e">
        <f ca="1">_xll.NSGLABAL($H$3,$B72,O$4,,,,$C$3)</f>
        <v>#NAME?</v>
      </c>
      <c r="P72" s="34" t="e">
        <f ca="1">_xll.NSGLABAL($H$3,$B72,P$4,,,,$C$3)</f>
        <v>#NAME?</v>
      </c>
      <c r="Q72" s="29"/>
      <c r="R72" s="35" t="e">
        <f t="shared" ca="1" si="7"/>
        <v>#NAME?</v>
      </c>
    </row>
    <row r="73" spans="2:18" s="24" customFormat="1" ht="16.5" hidden="1" customHeight="1">
      <c r="B73" s="1" t="str">
        <f>IF(TRUE,"6252","LI(32,0)")</f>
        <v>6252</v>
      </c>
      <c r="C73" s="58" t="str">
        <f>IF(TRUE,"Business","LI(32,1)")</f>
        <v>Business</v>
      </c>
      <c r="D73" s="25"/>
      <c r="E73" s="31" t="e">
        <f ca="1">_xll.NSGLABAL($H$3,$B73,E$4,,,,$C$3)</f>
        <v>#NAME?</v>
      </c>
      <c r="F73" s="32" t="e">
        <f ca="1">_xll.NSGLABAL($H$3,$B73,F$4,,,,$C$3)</f>
        <v>#NAME?</v>
      </c>
      <c r="G73" s="32" t="e">
        <f ca="1">_xll.NSGLABAL($H$3,$B73,G$4,,,,$C$3)</f>
        <v>#NAME?</v>
      </c>
      <c r="H73" s="32" t="e">
        <f ca="1">_xll.NSGLABAL($H$3,$B73,H$4,,,,$C$3)</f>
        <v>#NAME?</v>
      </c>
      <c r="I73" s="32" t="e">
        <f ca="1">_xll.NSGLABAL($H$3,$B73,I$4,,,,$C$3)</f>
        <v>#NAME?</v>
      </c>
      <c r="J73" s="32" t="e">
        <f ca="1">_xll.NSGLABAL($H$3,$B73,J$4,,,,$C$3)</f>
        <v>#NAME?</v>
      </c>
      <c r="K73" s="32" t="e">
        <f ca="1">_xll.NSGLABAL($H$3,$B73,K$4,,,,$C$3)</f>
        <v>#NAME?</v>
      </c>
      <c r="L73" s="32" t="e">
        <f ca="1">_xll.NSGLABAL($H$3,$B73,L$4,,,,$C$3)</f>
        <v>#NAME?</v>
      </c>
      <c r="M73" s="32" t="e">
        <f ca="1">_xll.NSGLABAL($H$3,$B73,M$4,,,,$C$3)</f>
        <v>#NAME?</v>
      </c>
      <c r="N73" s="32" t="e">
        <f ca="1">_xll.NSGLABAL($H$3,$B73,N$4,,,,$C$3)</f>
        <v>#NAME?</v>
      </c>
      <c r="O73" s="32" t="e">
        <f ca="1">_xll.NSGLABAL($H$3,$B73,O$4,,,,$C$3)</f>
        <v>#NAME?</v>
      </c>
      <c r="P73" s="34" t="e">
        <f ca="1">_xll.NSGLABAL($H$3,$B73,P$4,,,,$C$3)</f>
        <v>#NAME?</v>
      </c>
      <c r="Q73" s="29"/>
      <c r="R73" s="35" t="e">
        <f t="shared" ca="1" si="7"/>
        <v>#NAME?</v>
      </c>
    </row>
    <row r="74" spans="2:18" s="24" customFormat="1" ht="16.5" hidden="1" customHeight="1">
      <c r="B74" s="1" t="str">
        <f>IF(TRUE,"6254","LI(33,0)")</f>
        <v>6254</v>
      </c>
      <c r="C74" s="58" t="str">
        <f>IF(TRUE,"Property","LI(33,1)")</f>
        <v>Property</v>
      </c>
      <c r="D74" s="25"/>
      <c r="E74" s="31" t="e">
        <f ca="1">_xll.NSGLABAL($H$3,$B74,E$4,,,,$C$3)</f>
        <v>#NAME?</v>
      </c>
      <c r="F74" s="32" t="e">
        <f ca="1">_xll.NSGLABAL($H$3,$B74,F$4,,,,$C$3)</f>
        <v>#NAME?</v>
      </c>
      <c r="G74" s="32" t="e">
        <f ca="1">_xll.NSGLABAL($H$3,$B74,G$4,,,,$C$3)</f>
        <v>#NAME?</v>
      </c>
      <c r="H74" s="32" t="e">
        <f ca="1">_xll.NSGLABAL($H$3,$B74,H$4,,,,$C$3)</f>
        <v>#NAME?</v>
      </c>
      <c r="I74" s="32" t="e">
        <f ca="1">_xll.NSGLABAL($H$3,$B74,I$4,,,,$C$3)</f>
        <v>#NAME?</v>
      </c>
      <c r="J74" s="32" t="e">
        <f ca="1">_xll.NSGLABAL($H$3,$B74,J$4,,,,$C$3)</f>
        <v>#NAME?</v>
      </c>
      <c r="K74" s="32" t="e">
        <f ca="1">_xll.NSGLABAL($H$3,$B74,K$4,,,,$C$3)</f>
        <v>#NAME?</v>
      </c>
      <c r="L74" s="32" t="e">
        <f ca="1">_xll.NSGLABAL($H$3,$B74,L$4,,,,$C$3)</f>
        <v>#NAME?</v>
      </c>
      <c r="M74" s="32" t="e">
        <f ca="1">_xll.NSGLABAL($H$3,$B74,M$4,,,,$C$3)</f>
        <v>#NAME?</v>
      </c>
      <c r="N74" s="32" t="e">
        <f ca="1">_xll.NSGLABAL($H$3,$B74,N$4,,,,$C$3)</f>
        <v>#NAME?</v>
      </c>
      <c r="O74" s="32" t="e">
        <f ca="1">_xll.NSGLABAL($H$3,$B74,O$4,,,,$C$3)</f>
        <v>#NAME?</v>
      </c>
      <c r="P74" s="34" t="e">
        <f ca="1">_xll.NSGLABAL($H$3,$B74,P$4,,,,$C$3)</f>
        <v>#NAME?</v>
      </c>
      <c r="Q74" s="29"/>
      <c r="R74" s="35" t="e">
        <f t="shared" ca="1" si="7"/>
        <v>#NAME?</v>
      </c>
    </row>
    <row r="75" spans="2:18" s="24" customFormat="1" ht="16.5" customHeight="1">
      <c r="B75" s="1" t="str">
        <f>IF(TRUE,"6260","LI(34,0)")</f>
        <v>6260</v>
      </c>
      <c r="C75" s="58" t="str">
        <f>IF(TRUE,"Telephone Expense","LI(34,1)")</f>
        <v>Telephone Expense</v>
      </c>
      <c r="D75" s="25"/>
      <c r="E75" s="31" t="e">
        <f ca="1">_xll.NSGLABAL($H$3,$B75,E$4,,,,$C$3)</f>
        <v>#NAME?</v>
      </c>
      <c r="F75" s="32" t="e">
        <f ca="1">_xll.NSGLABAL($H$3,$B75,F$4,,,,$C$3)</f>
        <v>#NAME?</v>
      </c>
      <c r="G75" s="32" t="e">
        <f ca="1">_xll.NSGLABAL($H$3,$B75,G$4,,,,$C$3)</f>
        <v>#NAME?</v>
      </c>
      <c r="H75" s="32" t="e">
        <f ca="1">_xll.NSGLABAL($H$3,$B75,H$4,,,,$C$3)</f>
        <v>#NAME?</v>
      </c>
      <c r="I75" s="32" t="e">
        <f ca="1">_xll.NSGLABAL($H$3,$B75,I$4,,,,$C$3)</f>
        <v>#NAME?</v>
      </c>
      <c r="J75" s="32" t="e">
        <f ca="1">_xll.NSGLABAL($H$3,$B75,J$4,,,,$C$3)</f>
        <v>#NAME?</v>
      </c>
      <c r="K75" s="32" t="e">
        <f ca="1">_xll.NSGLABAL($H$3,$B75,K$4,,,,$C$3)</f>
        <v>#NAME?</v>
      </c>
      <c r="L75" s="32" t="e">
        <f ca="1">_xll.NSGLABAL($H$3,$B75,L$4,,,,$C$3)</f>
        <v>#NAME?</v>
      </c>
      <c r="M75" s="32" t="e">
        <f ca="1">_xll.NSGLABAL($H$3,$B75,M$4,,,,$C$3)</f>
        <v>#NAME?</v>
      </c>
      <c r="N75" s="32" t="e">
        <f ca="1">_xll.NSGLABAL($H$3,$B75,N$4,,,,$C$3)</f>
        <v>#NAME?</v>
      </c>
      <c r="O75" s="32" t="e">
        <f ca="1">_xll.NSGLABAL($H$3,$B75,O$4,,,,$C$3)</f>
        <v>#NAME?</v>
      </c>
      <c r="P75" s="34" t="e">
        <f ca="1">_xll.NSGLABAL($H$3,$B75,P$4,,,,$C$3)</f>
        <v>#NAME?</v>
      </c>
      <c r="Q75" s="29"/>
      <c r="R75" s="35" t="e">
        <f t="shared" ca="1" si="7"/>
        <v>#NAME?</v>
      </c>
    </row>
    <row r="76" spans="2:18" s="24" customFormat="1" ht="16.5" customHeight="1">
      <c r="B76" s="3" t="str">
        <f>IF(TRUE,"6262","LI(35,0)")</f>
        <v>6262</v>
      </c>
      <c r="C76" s="62" t="str">
        <f>IF(TRUE,"Regular Service","LI(35,1)")</f>
        <v>Regular Service</v>
      </c>
      <c r="D76" s="29"/>
      <c r="E76" s="31" t="e">
        <f ca="1">_xll.NSGLABAL($H$3,$B76,E$4,,,,$C$3)</f>
        <v>#NAME?</v>
      </c>
      <c r="F76" s="32" t="e">
        <f ca="1">_xll.NSGLABAL($H$3,$B76,F$4,,,,$C$3)</f>
        <v>#NAME?</v>
      </c>
      <c r="G76" s="32" t="e">
        <f ca="1">_xll.NSGLABAL($H$3,$B76,G$4,,,,$C$3)</f>
        <v>#NAME?</v>
      </c>
      <c r="H76" s="32" t="e">
        <f ca="1">_xll.NSGLABAL($H$3,$B76,H$4,,,,$C$3)</f>
        <v>#NAME?</v>
      </c>
      <c r="I76" s="32" t="e">
        <f ca="1">_xll.NSGLABAL($H$3,$B76,I$4,,,,$C$3)</f>
        <v>#NAME?</v>
      </c>
      <c r="J76" s="32" t="e">
        <f ca="1">_xll.NSGLABAL($H$3,$B76,J$4,,,,$C$3)</f>
        <v>#NAME?</v>
      </c>
      <c r="K76" s="32" t="e">
        <f ca="1">_xll.NSGLABAL($H$3,$B76,K$4,,,,$C$3)</f>
        <v>#NAME?</v>
      </c>
      <c r="L76" s="32" t="e">
        <f ca="1">_xll.NSGLABAL($H$3,$B76,L$4,,,,$C$3)</f>
        <v>#NAME?</v>
      </c>
      <c r="M76" s="32" t="e">
        <f ca="1">_xll.NSGLABAL($H$3,$B76,M$4,,,,$C$3)</f>
        <v>#NAME?</v>
      </c>
      <c r="N76" s="32" t="e">
        <f ca="1">_xll.NSGLABAL($H$3,$B76,N$4,,,,$C$3)</f>
        <v>#NAME?</v>
      </c>
      <c r="O76" s="32" t="e">
        <f ca="1">_xll.NSGLABAL($H$3,$B76,O$4,,,,$C$3)</f>
        <v>#NAME?</v>
      </c>
      <c r="P76" s="34" t="e">
        <f ca="1">_xll.NSGLABAL($H$3,$B76,P$4,,,,$C$3)</f>
        <v>#NAME?</v>
      </c>
      <c r="Q76" s="29"/>
      <c r="R76" s="35" t="e">
        <f t="shared" ca="1" si="7"/>
        <v>#NAME?</v>
      </c>
    </row>
    <row r="77" spans="2:18" s="24" customFormat="1" ht="16.5" customHeight="1">
      <c r="B77" s="3" t="str">
        <f>IF(TRUE,"6266","LI(36,0)")</f>
        <v>6266</v>
      </c>
      <c r="C77" s="62" t="str">
        <f>IF(TRUE,"Cellular","LI(36,1)")</f>
        <v>Cellular</v>
      </c>
      <c r="D77" s="29"/>
      <c r="E77" s="31" t="e">
        <f ca="1">_xll.NSGLABAL($H$3,$B77,E$4,,,,$C$3)</f>
        <v>#NAME?</v>
      </c>
      <c r="F77" s="32" t="e">
        <f ca="1">_xll.NSGLABAL($H$3,$B77,F$4,,,,$C$3)</f>
        <v>#NAME?</v>
      </c>
      <c r="G77" s="32" t="e">
        <f ca="1">_xll.NSGLABAL($H$3,$B77,G$4,,,,$C$3)</f>
        <v>#NAME?</v>
      </c>
      <c r="H77" s="32" t="e">
        <f ca="1">_xll.NSGLABAL($H$3,$B77,H$4,,,,$C$3)</f>
        <v>#NAME?</v>
      </c>
      <c r="I77" s="32" t="e">
        <f ca="1">_xll.NSGLABAL($H$3,$B77,I$4,,,,$C$3)</f>
        <v>#NAME?</v>
      </c>
      <c r="J77" s="32" t="e">
        <f ca="1">_xll.NSGLABAL($H$3,$B77,J$4,,,,$C$3)</f>
        <v>#NAME?</v>
      </c>
      <c r="K77" s="32" t="e">
        <f ca="1">_xll.NSGLABAL($H$3,$B77,K$4,,,,$C$3)</f>
        <v>#NAME?</v>
      </c>
      <c r="L77" s="32" t="e">
        <f ca="1">_xll.NSGLABAL($H$3,$B77,L$4,,,,$C$3)</f>
        <v>#NAME?</v>
      </c>
      <c r="M77" s="32" t="e">
        <f ca="1">_xll.NSGLABAL($H$3,$B77,M$4,,,,$C$3)</f>
        <v>#NAME?</v>
      </c>
      <c r="N77" s="32" t="e">
        <f ca="1">_xll.NSGLABAL($H$3,$B77,N$4,,,,$C$3)</f>
        <v>#NAME?</v>
      </c>
      <c r="O77" s="32" t="e">
        <f ca="1">_xll.NSGLABAL($H$3,$B77,O$4,,,,$C$3)</f>
        <v>#NAME?</v>
      </c>
      <c r="P77" s="34" t="e">
        <f ca="1">_xll.NSGLABAL($H$3,$B77,P$4,,,,$C$3)</f>
        <v>#NAME?</v>
      </c>
      <c r="Q77" s="29"/>
      <c r="R77" s="35" t="e">
        <f t="shared" ca="1" si="7"/>
        <v>#NAME?</v>
      </c>
    </row>
    <row r="78" spans="2:18" s="24" customFormat="1" ht="16.5" customHeight="1">
      <c r="B78" s="3" t="str">
        <f>IF(TRUE,"6268","LI(37,0)")</f>
        <v>6268</v>
      </c>
      <c r="C78" s="62" t="str">
        <f>IF(TRUE,"Online Fees","LI(37,1)")</f>
        <v>Online Fees</v>
      </c>
      <c r="D78" s="29"/>
      <c r="E78" s="31" t="e">
        <f ca="1">_xll.NSGLABAL($H$3,$B78,E$4,,,,$C$3)</f>
        <v>#NAME?</v>
      </c>
      <c r="F78" s="32" t="e">
        <f ca="1">_xll.NSGLABAL($H$3,$B78,F$4,,,,$C$3)</f>
        <v>#NAME?</v>
      </c>
      <c r="G78" s="32" t="e">
        <f ca="1">_xll.NSGLABAL($H$3,$B78,G$4,,,,$C$3)</f>
        <v>#NAME?</v>
      </c>
      <c r="H78" s="32" t="e">
        <f ca="1">_xll.NSGLABAL($H$3,$B78,H$4,,,,$C$3)</f>
        <v>#NAME?</v>
      </c>
      <c r="I78" s="32" t="e">
        <f ca="1">_xll.NSGLABAL($H$3,$B78,I$4,,,,$C$3)</f>
        <v>#NAME?</v>
      </c>
      <c r="J78" s="32" t="e">
        <f ca="1">_xll.NSGLABAL($H$3,$B78,J$4,,,,$C$3)</f>
        <v>#NAME?</v>
      </c>
      <c r="K78" s="32" t="e">
        <f ca="1">_xll.NSGLABAL($H$3,$B78,K$4,,,,$C$3)</f>
        <v>#NAME?</v>
      </c>
      <c r="L78" s="32" t="e">
        <f ca="1">_xll.NSGLABAL($H$3,$B78,L$4,,,,$C$3)</f>
        <v>#NAME?</v>
      </c>
      <c r="M78" s="32" t="e">
        <f ca="1">_xll.NSGLABAL($H$3,$B78,M$4,,,,$C$3)</f>
        <v>#NAME?</v>
      </c>
      <c r="N78" s="32" t="e">
        <f ca="1">_xll.NSGLABAL($H$3,$B78,N$4,,,,$C$3)</f>
        <v>#NAME?</v>
      </c>
      <c r="O78" s="32" t="e">
        <f ca="1">_xll.NSGLABAL($H$3,$B78,O$4,,,,$C$3)</f>
        <v>#NAME?</v>
      </c>
      <c r="P78" s="34" t="e">
        <f ca="1">_xll.NSGLABAL($H$3,$B78,P$4,,,,$C$3)</f>
        <v>#NAME?</v>
      </c>
      <c r="Q78" s="29"/>
      <c r="R78" s="35" t="e">
        <f t="shared" ca="1" si="7"/>
        <v>#NAME?</v>
      </c>
    </row>
    <row r="79" spans="2:18" s="24" customFormat="1" ht="16.5" customHeight="1">
      <c r="B79" s="3" t="str">
        <f>IF(TRUE,"6300","LI(38,0)")</f>
        <v>6300</v>
      </c>
      <c r="C79" s="62" t="str">
        <f>IF(TRUE,"Utilities","LI(38,1)")</f>
        <v>Utilities</v>
      </c>
      <c r="D79" s="29"/>
      <c r="E79" s="31" t="e">
        <f ca="1">_xll.NSGLABAL($H$3,$B79,E$4,,,,$C$3)</f>
        <v>#NAME?</v>
      </c>
      <c r="F79" s="32" t="e">
        <f ca="1">_xll.NSGLABAL($H$3,$B79,F$4,,,,$C$3)</f>
        <v>#NAME?</v>
      </c>
      <c r="G79" s="32" t="e">
        <f ca="1">_xll.NSGLABAL($H$3,$B79,G$4,,,,$C$3)</f>
        <v>#NAME?</v>
      </c>
      <c r="H79" s="32" t="e">
        <f ca="1">_xll.NSGLABAL($H$3,$B79,H$4,,,,$C$3)</f>
        <v>#NAME?</v>
      </c>
      <c r="I79" s="32" t="e">
        <f ca="1">_xll.NSGLABAL($H$3,$B79,I$4,,,,$C$3)</f>
        <v>#NAME?</v>
      </c>
      <c r="J79" s="32" t="e">
        <f ca="1">_xll.NSGLABAL($H$3,$B79,J$4,,,,$C$3)</f>
        <v>#NAME?</v>
      </c>
      <c r="K79" s="32" t="e">
        <f ca="1">_xll.NSGLABAL($H$3,$B79,K$4,,,,$C$3)</f>
        <v>#NAME?</v>
      </c>
      <c r="L79" s="32" t="e">
        <f ca="1">_xll.NSGLABAL($H$3,$B79,L$4,,,,$C$3)</f>
        <v>#NAME?</v>
      </c>
      <c r="M79" s="32" t="e">
        <f ca="1">_xll.NSGLABAL($H$3,$B79,M$4,,,,$C$3)</f>
        <v>#NAME?</v>
      </c>
      <c r="N79" s="32" t="e">
        <f ca="1">_xll.NSGLABAL($H$3,$B79,N$4,,,,$C$3)</f>
        <v>#NAME?</v>
      </c>
      <c r="O79" s="32" t="e">
        <f ca="1">_xll.NSGLABAL($H$3,$B79,O$4,,,,$C$3)</f>
        <v>#NAME?</v>
      </c>
      <c r="P79" s="34" t="e">
        <f ca="1">_xll.NSGLABAL($H$3,$B79,P$4,,,,$C$3)</f>
        <v>#NAME?</v>
      </c>
      <c r="Q79" s="29"/>
      <c r="R79" s="35" t="e">
        <f t="shared" ca="1" si="7"/>
        <v>#NAME?</v>
      </c>
    </row>
    <row r="80" spans="2:18" s="24" customFormat="1" ht="16.5" customHeight="1">
      <c r="B80" s="3" t="str">
        <f>IF(TRUE,"6400","LI(39,0)")</f>
        <v>6400</v>
      </c>
      <c r="C80" s="62" t="str">
        <f>IF(TRUE,"Salaries &amp; Wages Expense","LI(39,1)")</f>
        <v>Salaries &amp; Wages Expense</v>
      </c>
      <c r="D80" s="29"/>
      <c r="E80" s="31" t="e">
        <f ca="1">_xll.NSGLABAL($H$3,$B80,E$4,,,,$C$3)</f>
        <v>#NAME?</v>
      </c>
      <c r="F80" s="32" t="e">
        <f ca="1">_xll.NSGLABAL($H$3,$B80,F$4,,,,$C$3)</f>
        <v>#NAME?</v>
      </c>
      <c r="G80" s="32" t="e">
        <f ca="1">_xll.NSGLABAL($H$3,$B80,G$4,,,,$C$3)</f>
        <v>#NAME?</v>
      </c>
      <c r="H80" s="32" t="e">
        <f ca="1">_xll.NSGLABAL($H$3,$B80,H$4,,,,$C$3)</f>
        <v>#NAME?</v>
      </c>
      <c r="I80" s="32" t="e">
        <f ca="1">_xll.NSGLABAL($H$3,$B80,I$4,,,,$C$3)</f>
        <v>#NAME?</v>
      </c>
      <c r="J80" s="32" t="e">
        <f ca="1">_xll.NSGLABAL($H$3,$B80,J$4,,,,$C$3)</f>
        <v>#NAME?</v>
      </c>
      <c r="K80" s="32" t="e">
        <f ca="1">_xll.NSGLABAL($H$3,$B80,K$4,,,,$C$3)</f>
        <v>#NAME?</v>
      </c>
      <c r="L80" s="32" t="e">
        <f ca="1">_xll.NSGLABAL($H$3,$B80,L$4,,,,$C$3)</f>
        <v>#NAME?</v>
      </c>
      <c r="M80" s="32" t="e">
        <f ca="1">_xll.NSGLABAL($H$3,$B80,M$4,,,,$C$3)</f>
        <v>#NAME?</v>
      </c>
      <c r="N80" s="32" t="e">
        <f ca="1">_xll.NSGLABAL($H$3,$B80,N$4,,,,$C$3)</f>
        <v>#NAME?</v>
      </c>
      <c r="O80" s="32" t="e">
        <f ca="1">_xll.NSGLABAL($H$3,$B80,O$4,,,,$C$3)</f>
        <v>#NAME?</v>
      </c>
      <c r="P80" s="34" t="e">
        <f ca="1">_xll.NSGLABAL($H$3,$B80,P$4,,,,$C$3)</f>
        <v>#NAME?</v>
      </c>
      <c r="Q80" s="29"/>
      <c r="R80" s="35" t="e">
        <f t="shared" ca="1" si="7"/>
        <v>#NAME?</v>
      </c>
    </row>
    <row r="81" spans="2:18" s="24" customFormat="1" ht="16.5" hidden="1" customHeight="1">
      <c r="B81" s="3" t="str">
        <f>IF(TRUE,"6500","LI(40,0)")</f>
        <v>6500</v>
      </c>
      <c r="C81" s="62" t="str">
        <f>IF(TRUE,"Payroll Expenses","LI(40,1)")</f>
        <v>Payroll Expenses</v>
      </c>
      <c r="D81" s="29"/>
      <c r="E81" s="31" t="e">
        <f ca="1">_xll.NSGLABAL($H$3,$B81,E$4,,,,$C$3)</f>
        <v>#NAME?</v>
      </c>
      <c r="F81" s="32" t="e">
        <f ca="1">_xll.NSGLABAL($H$3,$B81,F$4,,,,$C$3)</f>
        <v>#NAME?</v>
      </c>
      <c r="G81" s="32" t="e">
        <f ca="1">_xll.NSGLABAL($H$3,$B81,G$4,,,,$C$3)</f>
        <v>#NAME?</v>
      </c>
      <c r="H81" s="32" t="e">
        <f ca="1">_xll.NSGLABAL($H$3,$B81,H$4,,,,$C$3)</f>
        <v>#NAME?</v>
      </c>
      <c r="I81" s="32" t="e">
        <f ca="1">_xll.NSGLABAL($H$3,$B81,I$4,,,,$C$3)</f>
        <v>#NAME?</v>
      </c>
      <c r="J81" s="32" t="e">
        <f ca="1">_xll.NSGLABAL($H$3,$B81,J$4,,,,$C$3)</f>
        <v>#NAME?</v>
      </c>
      <c r="K81" s="32" t="e">
        <f ca="1">_xll.NSGLABAL($H$3,$B81,K$4,,,,$C$3)</f>
        <v>#NAME?</v>
      </c>
      <c r="L81" s="32" t="e">
        <f ca="1">_xll.NSGLABAL($H$3,$B81,L$4,,,,$C$3)</f>
        <v>#NAME?</v>
      </c>
      <c r="M81" s="32" t="e">
        <f ca="1">_xll.NSGLABAL($H$3,$B81,M$4,,,,$C$3)</f>
        <v>#NAME?</v>
      </c>
      <c r="N81" s="32" t="e">
        <f ca="1">_xll.NSGLABAL($H$3,$B81,N$4,,,,$C$3)</f>
        <v>#NAME?</v>
      </c>
      <c r="O81" s="32" t="e">
        <f ca="1">_xll.NSGLABAL($H$3,$B81,O$4,,,,$C$3)</f>
        <v>#NAME?</v>
      </c>
      <c r="P81" s="34" t="e">
        <f ca="1">_xll.NSGLABAL($H$3,$B81,P$4,,,,$C$3)</f>
        <v>#NAME?</v>
      </c>
      <c r="Q81" s="29"/>
      <c r="R81" s="35" t="e">
        <f t="shared" ca="1" si="7"/>
        <v>#NAME?</v>
      </c>
    </row>
    <row r="82" spans="2:18" s="24" customFormat="1" ht="16.5" customHeight="1">
      <c r="B82" s="3" t="str">
        <f>IF(TRUE,"6600","LI(41,0)")</f>
        <v>6600</v>
      </c>
      <c r="C82" s="58" t="str">
        <f>IF(TRUE,"Manufacturing Expenses","LI(41,1)")</f>
        <v>Manufacturing Expenses</v>
      </c>
      <c r="D82" s="25"/>
      <c r="E82" s="31" t="e">
        <f ca="1">_xll.NSGLABAL($H$3,$B82,E$4,,,,$C$3)</f>
        <v>#NAME?</v>
      </c>
      <c r="F82" s="32" t="e">
        <f ca="1">_xll.NSGLABAL($H$3,$B82,F$4,,,,$C$3)</f>
        <v>#NAME?</v>
      </c>
      <c r="G82" s="32" t="e">
        <f ca="1">_xll.NSGLABAL($H$3,$B82,G$4,,,,$C$3)</f>
        <v>#NAME?</v>
      </c>
      <c r="H82" s="32" t="e">
        <f ca="1">_xll.NSGLABAL($H$3,$B82,H$4,,,,$C$3)</f>
        <v>#NAME?</v>
      </c>
      <c r="I82" s="32" t="e">
        <f ca="1">_xll.NSGLABAL($H$3,$B82,I$4,,,,$C$3)</f>
        <v>#NAME?</v>
      </c>
      <c r="J82" s="32" t="e">
        <f ca="1">_xll.NSGLABAL($H$3,$B82,J$4,,,,$C$3)</f>
        <v>#NAME?</v>
      </c>
      <c r="K82" s="32" t="e">
        <f ca="1">_xll.NSGLABAL($H$3,$B82,K$4,,,,$C$3)</f>
        <v>#NAME?</v>
      </c>
      <c r="L82" s="32" t="e">
        <f ca="1">_xll.NSGLABAL($H$3,$B82,L$4,,,,$C$3)</f>
        <v>#NAME?</v>
      </c>
      <c r="M82" s="32" t="e">
        <f ca="1">_xll.NSGLABAL($H$3,$B82,M$4,,,,$C$3)</f>
        <v>#NAME?</v>
      </c>
      <c r="N82" s="32" t="e">
        <f ca="1">_xll.NSGLABAL($H$3,$B82,N$4,,,,$C$3)</f>
        <v>#NAME?</v>
      </c>
      <c r="O82" s="32" t="e">
        <f ca="1">_xll.NSGLABAL($H$3,$B82,O$4,,,,$C$3)</f>
        <v>#NAME?</v>
      </c>
      <c r="P82" s="34" t="e">
        <f ca="1">_xll.NSGLABAL($H$3,$B82,P$4,,,,$C$3)</f>
        <v>#NAME?</v>
      </c>
      <c r="Q82" s="29"/>
      <c r="R82" s="35" t="e">
        <f t="shared" ca="1" si="7"/>
        <v>#NAME?</v>
      </c>
    </row>
    <row r="83" spans="2:18" s="24" customFormat="1" ht="16.5" customHeight="1">
      <c r="B83" s="3" t="str">
        <f>IF(TRUE,"6610","LI(42,0)")</f>
        <v>6610</v>
      </c>
      <c r="C83" s="62" t="str">
        <f>IF(TRUE,"Labor","LI(42,1)")</f>
        <v>Labor</v>
      </c>
      <c r="D83" s="29"/>
      <c r="E83" s="31" t="e">
        <f ca="1">_xll.NSGLABAL($H$3,$B83,E$4,,,,$C$3)</f>
        <v>#NAME?</v>
      </c>
      <c r="F83" s="32" t="e">
        <f ca="1">_xll.NSGLABAL($H$3,$B83,F$4,,,,$C$3)</f>
        <v>#NAME?</v>
      </c>
      <c r="G83" s="32" t="e">
        <f ca="1">_xll.NSGLABAL($H$3,$B83,G$4,,,,$C$3)</f>
        <v>#NAME?</v>
      </c>
      <c r="H83" s="32" t="e">
        <f ca="1">_xll.NSGLABAL($H$3,$B83,H$4,,,,$C$3)</f>
        <v>#NAME?</v>
      </c>
      <c r="I83" s="32" t="e">
        <f ca="1">_xll.NSGLABAL($H$3,$B83,I$4,,,,$C$3)</f>
        <v>#NAME?</v>
      </c>
      <c r="J83" s="32" t="e">
        <f ca="1">_xll.NSGLABAL($H$3,$B83,J$4,,,,$C$3)</f>
        <v>#NAME?</v>
      </c>
      <c r="K83" s="32" t="e">
        <f ca="1">_xll.NSGLABAL($H$3,$B83,K$4,,,,$C$3)</f>
        <v>#NAME?</v>
      </c>
      <c r="L83" s="32" t="e">
        <f ca="1">_xll.NSGLABAL($H$3,$B83,L$4,,,,$C$3)</f>
        <v>#NAME?</v>
      </c>
      <c r="M83" s="32" t="e">
        <f ca="1">_xll.NSGLABAL($H$3,$B83,M$4,,,,$C$3)</f>
        <v>#NAME?</v>
      </c>
      <c r="N83" s="32" t="e">
        <f ca="1">_xll.NSGLABAL($H$3,$B83,N$4,,,,$C$3)</f>
        <v>#NAME?</v>
      </c>
      <c r="O83" s="32" t="e">
        <f ca="1">_xll.NSGLABAL($H$3,$B83,O$4,,,,$C$3)</f>
        <v>#NAME?</v>
      </c>
      <c r="P83" s="34" t="e">
        <f ca="1">_xll.NSGLABAL($H$3,$B83,P$4,,,,$C$3)</f>
        <v>#NAME?</v>
      </c>
      <c r="Q83" s="29"/>
      <c r="R83" s="35" t="e">
        <f t="shared" ca="1" si="7"/>
        <v>#NAME?</v>
      </c>
    </row>
    <row r="84" spans="2:18" s="24" customFormat="1" ht="16.5" customHeight="1">
      <c r="B84" s="3" t="str">
        <f>IF(TRUE,"6620","LI(43,0)")</f>
        <v>6620</v>
      </c>
      <c r="C84" s="62" t="str">
        <f>IF(TRUE,"Labor Burden","LI(43,1)")</f>
        <v>Labor Burden</v>
      </c>
      <c r="D84" s="29"/>
      <c r="E84" s="31" t="e">
        <f ca="1">_xll.NSGLABAL($H$3,$B84,E$4,,,,$C$3)</f>
        <v>#NAME?</v>
      </c>
      <c r="F84" s="32" t="e">
        <f ca="1">_xll.NSGLABAL($H$3,$B84,F$4,,,,$C$3)</f>
        <v>#NAME?</v>
      </c>
      <c r="G84" s="32" t="e">
        <f ca="1">_xll.NSGLABAL($H$3,$B84,G$4,,,,$C$3)</f>
        <v>#NAME?</v>
      </c>
      <c r="H84" s="32" t="e">
        <f ca="1">_xll.NSGLABAL($H$3,$B84,H$4,,,,$C$3)</f>
        <v>#NAME?</v>
      </c>
      <c r="I84" s="32" t="e">
        <f ca="1">_xll.NSGLABAL($H$3,$B84,I$4,,,,$C$3)</f>
        <v>#NAME?</v>
      </c>
      <c r="J84" s="32" t="e">
        <f ca="1">_xll.NSGLABAL($H$3,$B84,J$4,,,,$C$3)</f>
        <v>#NAME?</v>
      </c>
      <c r="K84" s="32" t="e">
        <f ca="1">_xll.NSGLABAL($H$3,$B84,K$4,,,,$C$3)</f>
        <v>#NAME?</v>
      </c>
      <c r="L84" s="32" t="e">
        <f ca="1">_xll.NSGLABAL($H$3,$B84,L$4,,,,$C$3)</f>
        <v>#NAME?</v>
      </c>
      <c r="M84" s="32" t="e">
        <f ca="1">_xll.NSGLABAL($H$3,$B84,M$4,,,,$C$3)</f>
        <v>#NAME?</v>
      </c>
      <c r="N84" s="32" t="e">
        <f ca="1">_xll.NSGLABAL($H$3,$B84,N$4,,,,$C$3)</f>
        <v>#NAME?</v>
      </c>
      <c r="O84" s="32" t="e">
        <f ca="1">_xll.NSGLABAL($H$3,$B84,O$4,,,,$C$3)</f>
        <v>#NAME?</v>
      </c>
      <c r="P84" s="34" t="e">
        <f ca="1">_xll.NSGLABAL($H$3,$B84,P$4,,,,$C$3)</f>
        <v>#NAME?</v>
      </c>
      <c r="Q84" s="29"/>
      <c r="R84" s="35" t="e">
        <f t="shared" ca="1" si="7"/>
        <v>#NAME?</v>
      </c>
    </row>
    <row r="85" spans="2:18" s="24" customFormat="1" ht="16.5" customHeight="1">
      <c r="B85" s="3" t="str">
        <f>IF(TRUE,"6630","LI(44,0)")</f>
        <v>6630</v>
      </c>
      <c r="C85" s="62" t="str">
        <f>IF(TRUE,"Machine","LI(44,1)")</f>
        <v>Machine</v>
      </c>
      <c r="D85" s="29"/>
      <c r="E85" s="31" t="e">
        <f ca="1">_xll.NSGLABAL($H$3,$B85,E$4,,,,$C$3)</f>
        <v>#NAME?</v>
      </c>
      <c r="F85" s="32" t="e">
        <f ca="1">_xll.NSGLABAL($H$3,$B85,F$4,,,,$C$3)</f>
        <v>#NAME?</v>
      </c>
      <c r="G85" s="32" t="e">
        <f ca="1">_xll.NSGLABAL($H$3,$B85,G$4,,,,$C$3)</f>
        <v>#NAME?</v>
      </c>
      <c r="H85" s="32" t="e">
        <f ca="1">_xll.NSGLABAL($H$3,$B85,H$4,,,,$C$3)</f>
        <v>#NAME?</v>
      </c>
      <c r="I85" s="32" t="e">
        <f ca="1">_xll.NSGLABAL($H$3,$B85,I$4,,,,$C$3)</f>
        <v>#NAME?</v>
      </c>
      <c r="J85" s="32" t="e">
        <f ca="1">_xll.NSGLABAL($H$3,$B85,J$4,,,,$C$3)</f>
        <v>#NAME?</v>
      </c>
      <c r="K85" s="32" t="e">
        <f ca="1">_xll.NSGLABAL($H$3,$B85,K$4,,,,$C$3)</f>
        <v>#NAME?</v>
      </c>
      <c r="L85" s="32" t="e">
        <f ca="1">_xll.NSGLABAL($H$3,$B85,L$4,,,,$C$3)</f>
        <v>#NAME?</v>
      </c>
      <c r="M85" s="32" t="e">
        <f ca="1">_xll.NSGLABAL($H$3,$B85,M$4,,,,$C$3)</f>
        <v>#NAME?</v>
      </c>
      <c r="N85" s="32" t="e">
        <f ca="1">_xll.NSGLABAL($H$3,$B85,N$4,,,,$C$3)</f>
        <v>#NAME?</v>
      </c>
      <c r="O85" s="32" t="e">
        <f ca="1">_xll.NSGLABAL($H$3,$B85,O$4,,,,$C$3)</f>
        <v>#NAME?</v>
      </c>
      <c r="P85" s="34" t="e">
        <f ca="1">_xll.NSGLABAL($H$3,$B85,P$4,,,,$C$3)</f>
        <v>#NAME?</v>
      </c>
      <c r="Q85" s="29"/>
      <c r="R85" s="35" t="e">
        <f t="shared" ca="1" si="7"/>
        <v>#NAME?</v>
      </c>
    </row>
    <row r="86" spans="2:18" s="24" customFormat="1" ht="16.5" customHeight="1">
      <c r="B86" s="3" t="str">
        <f>IF(TRUE,"6640","LI(45,0)")</f>
        <v>6640</v>
      </c>
      <c r="C86" s="63" t="str">
        <f>IF(TRUE,"Machine Burden","LI(45,1)")</f>
        <v>Machine Burden</v>
      </c>
      <c r="D86" s="29"/>
      <c r="E86" s="36" t="e">
        <f ca="1">_xll.NSGLABAL($H$3,$B86,E$4,,,,$C$3)</f>
        <v>#NAME?</v>
      </c>
      <c r="F86" s="37" t="e">
        <f ca="1">_xll.NSGLABAL($H$3,$B86,F$4,,,,$C$3)</f>
        <v>#NAME?</v>
      </c>
      <c r="G86" s="37" t="e">
        <f ca="1">_xll.NSGLABAL($H$3,$B86,G$4,,,,$C$3)</f>
        <v>#NAME?</v>
      </c>
      <c r="H86" s="37" t="e">
        <f ca="1">_xll.NSGLABAL($H$3,$B86,H$4,,,,$C$3)</f>
        <v>#NAME?</v>
      </c>
      <c r="I86" s="37" t="e">
        <f ca="1">_xll.NSGLABAL($H$3,$B86,I$4,,,,$C$3)</f>
        <v>#NAME?</v>
      </c>
      <c r="J86" s="37" t="e">
        <f ca="1">_xll.NSGLABAL($H$3,$B86,J$4,,,,$C$3)</f>
        <v>#NAME?</v>
      </c>
      <c r="K86" s="37" t="e">
        <f ca="1">_xll.NSGLABAL($H$3,$B86,K$4,,,,$C$3)</f>
        <v>#NAME?</v>
      </c>
      <c r="L86" s="37" t="e">
        <f ca="1">_xll.NSGLABAL($H$3,$B86,L$4,,,,$C$3)</f>
        <v>#NAME?</v>
      </c>
      <c r="M86" s="37" t="e">
        <f ca="1">_xll.NSGLABAL($H$3,$B86,M$4,,,,$C$3)</f>
        <v>#NAME?</v>
      </c>
      <c r="N86" s="37" t="e">
        <f ca="1">_xll.NSGLABAL($H$3,$B86,N$4,,,,$C$3)</f>
        <v>#NAME?</v>
      </c>
      <c r="O86" s="37" t="e">
        <f ca="1">_xll.NSGLABAL($H$3,$B86,O$4,,,,$C$3)</f>
        <v>#NAME?</v>
      </c>
      <c r="P86" s="38" t="e">
        <f ca="1">_xll.NSGLABAL($H$3,$B86,P$4,,,,$C$3)</f>
        <v>#NAME?</v>
      </c>
      <c r="Q86" s="29"/>
      <c r="R86" s="39" t="e">
        <f t="shared" ca="1" si="7"/>
        <v>#NAME?</v>
      </c>
    </row>
    <row r="87" spans="2:18" s="32" customFormat="1" ht="8.25" customHeight="1">
      <c r="B87" s="47" t="s">
        <v>28</v>
      </c>
      <c r="C87" s="60"/>
      <c r="D87" s="25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29"/>
      <c r="R87" s="49"/>
    </row>
    <row r="88" spans="2:18" s="42" customFormat="1" ht="24" customHeight="1">
      <c r="B88" s="46" t="s">
        <v>28</v>
      </c>
      <c r="C88" s="71" t="s">
        <v>32</v>
      </c>
      <c r="D88" s="43"/>
      <c r="E88" s="72" t="e">
        <f t="shared" ref="E88:P88" ca="1" si="8">SUM(E41:E86)</f>
        <v>#NAME?</v>
      </c>
      <c r="F88" s="73" t="e">
        <f t="shared" ca="1" si="8"/>
        <v>#NAME?</v>
      </c>
      <c r="G88" s="73" t="e">
        <f t="shared" ca="1" si="8"/>
        <v>#NAME?</v>
      </c>
      <c r="H88" s="73" t="e">
        <f t="shared" ca="1" si="8"/>
        <v>#NAME?</v>
      </c>
      <c r="I88" s="73" t="e">
        <f t="shared" ca="1" si="8"/>
        <v>#NAME?</v>
      </c>
      <c r="J88" s="73" t="e">
        <f t="shared" ca="1" si="8"/>
        <v>#NAME?</v>
      </c>
      <c r="K88" s="73" t="e">
        <f t="shared" ca="1" si="8"/>
        <v>#NAME?</v>
      </c>
      <c r="L88" s="73" t="e">
        <f t="shared" ca="1" si="8"/>
        <v>#NAME?</v>
      </c>
      <c r="M88" s="73" t="e">
        <f t="shared" ca="1" si="8"/>
        <v>#NAME?</v>
      </c>
      <c r="N88" s="73" t="e">
        <f t="shared" ca="1" si="8"/>
        <v>#NAME?</v>
      </c>
      <c r="O88" s="73" t="e">
        <f t="shared" ca="1" si="8"/>
        <v>#NAME?</v>
      </c>
      <c r="P88" s="74" t="e">
        <f t="shared" ca="1" si="8"/>
        <v>#NAME?</v>
      </c>
      <c r="Q88" s="43"/>
      <c r="R88" s="75" t="e">
        <f ca="1">SUM(E88:P88)</f>
        <v>#NAME?</v>
      </c>
    </row>
    <row r="89" spans="2:18" s="32" customFormat="1" ht="8.25" customHeight="1">
      <c r="B89" s="44"/>
      <c r="C89" s="61"/>
      <c r="D89" s="25"/>
      <c r="Q89" s="29"/>
      <c r="R89" s="41"/>
    </row>
    <row r="90" spans="2:18" s="42" customFormat="1" ht="24" customHeight="1">
      <c r="B90" s="4" t="s">
        <v>28</v>
      </c>
      <c r="C90" s="65" t="s">
        <v>33</v>
      </c>
      <c r="D90" s="43"/>
      <c r="E90" s="72" t="e">
        <f t="shared" ref="E90:P90" ca="1" si="9">E$39-E$88</f>
        <v>#NAME?</v>
      </c>
      <c r="F90" s="73" t="e">
        <f t="shared" ca="1" si="9"/>
        <v>#NAME?</v>
      </c>
      <c r="G90" s="73" t="e">
        <f t="shared" ca="1" si="9"/>
        <v>#NAME?</v>
      </c>
      <c r="H90" s="73" t="e">
        <f t="shared" ca="1" si="9"/>
        <v>#NAME?</v>
      </c>
      <c r="I90" s="73" t="e">
        <f t="shared" ca="1" si="9"/>
        <v>#NAME?</v>
      </c>
      <c r="J90" s="73" t="e">
        <f t="shared" ca="1" si="9"/>
        <v>#NAME?</v>
      </c>
      <c r="K90" s="73" t="e">
        <f t="shared" ca="1" si="9"/>
        <v>#NAME?</v>
      </c>
      <c r="L90" s="73" t="e">
        <f t="shared" ca="1" si="9"/>
        <v>#NAME?</v>
      </c>
      <c r="M90" s="73" t="e">
        <f t="shared" ca="1" si="9"/>
        <v>#NAME?</v>
      </c>
      <c r="N90" s="73" t="e">
        <f t="shared" ca="1" si="9"/>
        <v>#NAME?</v>
      </c>
      <c r="O90" s="73" t="e">
        <f t="shared" ca="1" si="9"/>
        <v>#NAME?</v>
      </c>
      <c r="P90" s="74" t="e">
        <f t="shared" ca="1" si="9"/>
        <v>#NAME?</v>
      </c>
      <c r="Q90" s="43"/>
      <c r="R90" s="75" t="e">
        <f ca="1">SUM(E90:P90)</f>
        <v>#NAME?</v>
      </c>
    </row>
    <row r="91" spans="2:18" s="32" customFormat="1" ht="8.25" customHeight="1">
      <c r="B91" s="44"/>
      <c r="C91" s="56"/>
      <c r="D91" s="18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23"/>
      <c r="R91" s="51"/>
    </row>
    <row r="92" spans="2:18" s="24" customFormat="1" ht="15.75" hidden="1" customHeight="1">
      <c r="B92" s="3" t="str">
        <f>IF(TRUE,"8010","LI(0,0)")</f>
        <v>8010</v>
      </c>
      <c r="C92" s="64" t="str">
        <f>IF(TRUE,"Interest Income","LI(0,1)")</f>
        <v>Interest Income</v>
      </c>
      <c r="D92" s="29"/>
      <c r="E92" s="26" t="e">
        <f ca="1">_xll.NSGLABAL($H$3,$B92,E$4)</f>
        <v>#NAME?</v>
      </c>
      <c r="F92" s="27" t="e">
        <f ca="1">_xll.NSGLABAL($H$3,$B92,F$4)</f>
        <v>#NAME?</v>
      </c>
      <c r="G92" s="27" t="e">
        <f ca="1">_xll.NSGLABAL($H$3,$B92,G$4)</f>
        <v>#NAME?</v>
      </c>
      <c r="H92" s="27" t="e">
        <f ca="1">_xll.NSGLABAL($H$3,$B92,H$4)</f>
        <v>#NAME?</v>
      </c>
      <c r="I92" s="27" t="e">
        <f ca="1">_xll.NSGLABAL($H$3,$B92,I$4)</f>
        <v>#NAME?</v>
      </c>
      <c r="J92" s="27" t="e">
        <f ca="1">_xll.NSGLABAL($H$3,$B92,J$4)</f>
        <v>#NAME?</v>
      </c>
      <c r="K92" s="27" t="e">
        <f ca="1">_xll.NSGLABAL($H$3,$B92,K$4)</f>
        <v>#NAME?</v>
      </c>
      <c r="L92" s="27" t="e">
        <f ca="1">_xll.NSGLABAL($H$3,$B92,L$4)</f>
        <v>#NAME?</v>
      </c>
      <c r="M92" s="27" t="e">
        <f ca="1">_xll.NSGLABAL($H$3,$B92,M$4)</f>
        <v>#NAME?</v>
      </c>
      <c r="N92" s="27" t="e">
        <f ca="1">_xll.NSGLABAL($H$3,$B92,N$4)</f>
        <v>#NAME?</v>
      </c>
      <c r="O92" s="27" t="e">
        <f ca="1">_xll.NSGLABAL($H$3,$B92,O$4)</f>
        <v>#NAME?</v>
      </c>
      <c r="P92" s="28" t="e">
        <f ca="1">_xll.NSGLABAL($H$3,$B92,P$4)</f>
        <v>#NAME?</v>
      </c>
      <c r="Q92" s="29"/>
      <c r="R92" s="30" t="e">
        <f t="shared" ref="R92:R99" ca="1" si="10">SUM(E92:P92)</f>
        <v>#NAME?</v>
      </c>
    </row>
    <row r="93" spans="2:18" s="24" customFormat="1" ht="15.75" hidden="1" customHeight="1">
      <c r="B93" s="3" t="str">
        <f>IF(TRUE,"8015","LI(1,0)")</f>
        <v>8015</v>
      </c>
      <c r="C93" s="62" t="str">
        <f>IF(TRUE,"Finance Charge Income","LI(1,1)")</f>
        <v>Finance Charge Income</v>
      </c>
      <c r="D93" s="29"/>
      <c r="E93" s="31" t="e">
        <f ca="1">_xll.NSGLABAL($H$3,$B93,E$4)</f>
        <v>#NAME?</v>
      </c>
      <c r="F93" s="32" t="e">
        <f ca="1">_xll.NSGLABAL($H$3,$B93,F$4)</f>
        <v>#NAME?</v>
      </c>
      <c r="G93" s="32" t="e">
        <f ca="1">_xll.NSGLABAL($H$3,$B93,G$4)</f>
        <v>#NAME?</v>
      </c>
      <c r="H93" s="32" t="e">
        <f ca="1">_xll.NSGLABAL($H$3,$B93,H$4)</f>
        <v>#NAME?</v>
      </c>
      <c r="I93" s="32" t="e">
        <f ca="1">_xll.NSGLABAL($H$3,$B93,I$4)</f>
        <v>#NAME?</v>
      </c>
      <c r="J93" s="32" t="e">
        <f ca="1">_xll.NSGLABAL($H$3,$B93,J$4)</f>
        <v>#NAME?</v>
      </c>
      <c r="K93" s="32" t="e">
        <f ca="1">_xll.NSGLABAL($H$3,$B93,K$4)</f>
        <v>#NAME?</v>
      </c>
      <c r="L93" s="32" t="e">
        <f ca="1">_xll.NSGLABAL($H$3,$B93,L$4)</f>
        <v>#NAME?</v>
      </c>
      <c r="M93" s="32" t="e">
        <f ca="1">_xll.NSGLABAL($H$3,$B93,M$4)</f>
        <v>#NAME?</v>
      </c>
      <c r="N93" s="32" t="e">
        <f ca="1">_xll.NSGLABAL($H$3,$B93,N$4)</f>
        <v>#NAME?</v>
      </c>
      <c r="O93" s="32" t="e">
        <f ca="1">_xll.NSGLABAL($H$3,$B93,O$4)</f>
        <v>#NAME?</v>
      </c>
      <c r="P93" s="34" t="e">
        <f ca="1">_xll.NSGLABAL($H$3,$B93,P$4)</f>
        <v>#NAME?</v>
      </c>
      <c r="Q93" s="29"/>
      <c r="R93" s="35" t="e">
        <f t="shared" ca="1" si="10"/>
        <v>#NAME?</v>
      </c>
    </row>
    <row r="94" spans="2:18" s="24" customFormat="1" ht="15.75" hidden="1" customHeight="1">
      <c r="B94" s="3" t="str">
        <f>IF(TRUE,"8020","LI(2,0)")</f>
        <v>8020</v>
      </c>
      <c r="C94" s="62" t="str">
        <f>IF(TRUE,"Dividend Income","LI(2,1)")</f>
        <v>Dividend Income</v>
      </c>
      <c r="D94" s="29"/>
      <c r="E94" s="31" t="e">
        <f ca="1">_xll.NSGLABAL($H$3,$B94,E$4)</f>
        <v>#NAME?</v>
      </c>
      <c r="F94" s="32" t="e">
        <f ca="1">_xll.NSGLABAL($H$3,$B94,F$4)</f>
        <v>#NAME?</v>
      </c>
      <c r="G94" s="32" t="e">
        <f ca="1">_xll.NSGLABAL($H$3,$B94,G$4)</f>
        <v>#NAME?</v>
      </c>
      <c r="H94" s="32" t="e">
        <f ca="1">_xll.NSGLABAL($H$3,$B94,H$4)</f>
        <v>#NAME?</v>
      </c>
      <c r="I94" s="32" t="e">
        <f ca="1">_xll.NSGLABAL($H$3,$B94,I$4)</f>
        <v>#NAME?</v>
      </c>
      <c r="J94" s="32" t="e">
        <f ca="1">_xll.NSGLABAL($H$3,$B94,J$4)</f>
        <v>#NAME?</v>
      </c>
      <c r="K94" s="32" t="e">
        <f ca="1">_xll.NSGLABAL($H$3,$B94,K$4)</f>
        <v>#NAME?</v>
      </c>
      <c r="L94" s="32" t="e">
        <f ca="1">_xll.NSGLABAL($H$3,$B94,L$4)</f>
        <v>#NAME?</v>
      </c>
      <c r="M94" s="32" t="e">
        <f ca="1">_xll.NSGLABAL($H$3,$B94,M$4)</f>
        <v>#NAME?</v>
      </c>
      <c r="N94" s="32" t="e">
        <f ca="1">_xll.NSGLABAL($H$3,$B94,N$4)</f>
        <v>#NAME?</v>
      </c>
      <c r="O94" s="32" t="e">
        <f ca="1">_xll.NSGLABAL($H$3,$B94,O$4)</f>
        <v>#NAME?</v>
      </c>
      <c r="P94" s="34" t="e">
        <f ca="1">_xll.NSGLABAL($H$3,$B94,P$4)</f>
        <v>#NAME?</v>
      </c>
      <c r="Q94" s="29"/>
      <c r="R94" s="35" t="e">
        <f t="shared" ca="1" si="10"/>
        <v>#NAME?</v>
      </c>
    </row>
    <row r="95" spans="2:18" s="24" customFormat="1" ht="15.75" customHeight="1">
      <c r="B95" s="3" t="str">
        <f>IF(TRUE,"8030","LI(3,0)")</f>
        <v>8030</v>
      </c>
      <c r="C95" s="62" t="str">
        <f>IF(TRUE,"Shipping Income","LI(3,1)")</f>
        <v>Shipping Income</v>
      </c>
      <c r="D95" s="29"/>
      <c r="E95" s="26" t="e">
        <f ca="1">_xll.NSGLABAL($H$3,$B95,E$4,,,,$C$3)</f>
        <v>#NAME?</v>
      </c>
      <c r="F95" s="32" t="e">
        <f ca="1">_xll.NSGLABAL($H$3,$B95,F$4)</f>
        <v>#NAME?</v>
      </c>
      <c r="G95" s="32" t="e">
        <f ca="1">_xll.NSGLABAL($H$3,$B95,G$4)</f>
        <v>#NAME?</v>
      </c>
      <c r="H95" s="32" t="e">
        <f ca="1">_xll.NSGLABAL($H$3,$B95,H$4)</f>
        <v>#NAME?</v>
      </c>
      <c r="I95" s="32" t="e">
        <f ca="1">_xll.NSGLABAL($H$3,$B95,I$4)</f>
        <v>#NAME?</v>
      </c>
      <c r="J95" s="32" t="e">
        <f ca="1">_xll.NSGLABAL($H$3,$B95,J$4)</f>
        <v>#NAME?</v>
      </c>
      <c r="K95" s="32" t="e">
        <f ca="1">_xll.NSGLABAL($H$3,$B95,K$4)</f>
        <v>#NAME?</v>
      </c>
      <c r="L95" s="32" t="e">
        <f ca="1">_xll.NSGLABAL($H$3,$B95,L$4)</f>
        <v>#NAME?</v>
      </c>
      <c r="M95" s="32" t="e">
        <f ca="1">_xll.NSGLABAL($H$3,$B95,M$4)</f>
        <v>#NAME?</v>
      </c>
      <c r="N95" s="32" t="e">
        <f ca="1">_xll.NSGLABAL($H$3,$B95,N$4)</f>
        <v>#NAME?</v>
      </c>
      <c r="O95" s="32" t="e">
        <f ca="1">_xll.NSGLABAL($H$3,$B95,O$4)</f>
        <v>#NAME?</v>
      </c>
      <c r="P95" s="34" t="e">
        <f ca="1">_xll.NSGLABAL($H$3,$B95,P$4)</f>
        <v>#NAME?</v>
      </c>
      <c r="Q95" s="29"/>
      <c r="R95" s="35" t="e">
        <f t="shared" ca="1" si="10"/>
        <v>#NAME?</v>
      </c>
    </row>
    <row r="96" spans="2:18" s="24" customFormat="1" ht="15.75" customHeight="1">
      <c r="B96" s="3" t="str">
        <f>IF(TRUE,"8040","LI(4,0)")</f>
        <v>8040</v>
      </c>
      <c r="C96" s="62" t="str">
        <f>IF(TRUE,"Gain (loss) on Sale of Assets","LI(4,1)")</f>
        <v>Gain (loss) on Sale of Assets</v>
      </c>
      <c r="D96" s="29"/>
      <c r="E96" s="31" t="e">
        <f ca="1">_xll.NSGLABAL($H$3,$B96,E$4)</f>
        <v>#NAME?</v>
      </c>
      <c r="F96" s="32" t="e">
        <f ca="1">_xll.NSGLABAL($H$3,$B96,F$4)</f>
        <v>#NAME?</v>
      </c>
      <c r="G96" s="32" t="e">
        <f ca="1">_xll.NSGLABAL($H$3,$B96,G$4)</f>
        <v>#NAME?</v>
      </c>
      <c r="H96" s="32" t="e">
        <f ca="1">_xll.NSGLABAL($H$3,$B96,H$4)</f>
        <v>#NAME?</v>
      </c>
      <c r="I96" s="32" t="e">
        <f ca="1">_xll.NSGLABAL($H$3,$B96,I$4)</f>
        <v>#NAME?</v>
      </c>
      <c r="J96" s="32" t="e">
        <f ca="1">_xll.NSGLABAL($H$3,$B96,J$4)</f>
        <v>#NAME?</v>
      </c>
      <c r="K96" s="32" t="e">
        <f ca="1">_xll.NSGLABAL($H$3,$B96,K$4)</f>
        <v>#NAME?</v>
      </c>
      <c r="L96" s="32" t="e">
        <f ca="1">_xll.NSGLABAL($H$3,$B96,L$4)</f>
        <v>#NAME?</v>
      </c>
      <c r="M96" s="32" t="e">
        <f ca="1">_xll.NSGLABAL($H$3,$B96,M$4)</f>
        <v>#NAME?</v>
      </c>
      <c r="N96" s="32" t="e">
        <f ca="1">_xll.NSGLABAL($H$3,$B96,N$4)</f>
        <v>#NAME?</v>
      </c>
      <c r="O96" s="32" t="e">
        <f ca="1">_xll.NSGLABAL($H$3,$B96,O$4)</f>
        <v>#NAME?</v>
      </c>
      <c r="P96" s="34" t="e">
        <f ca="1">_xll.NSGLABAL($H$3,$B96,P$4)</f>
        <v>#NAME?</v>
      </c>
      <c r="Q96" s="29"/>
      <c r="R96" s="35" t="e">
        <f t="shared" ca="1" si="10"/>
        <v>#NAME?</v>
      </c>
    </row>
    <row r="97" spans="2:18" s="24" customFormat="1" ht="15.75" customHeight="1">
      <c r="B97" s="3" t="str">
        <f>IF(TRUE,"8050","LI(5,0)")</f>
        <v>8050</v>
      </c>
      <c r="C97" s="62" t="str">
        <f>IF(TRUE,"Sales Discounts","LI(5,1)")</f>
        <v>Sales Discounts</v>
      </c>
      <c r="D97" s="29"/>
      <c r="E97" s="31" t="e">
        <f ca="1">_xll.NSGLABAL($H$3,$B97,E$4)</f>
        <v>#NAME?</v>
      </c>
      <c r="F97" s="32" t="e">
        <f ca="1">_xll.NSGLABAL($H$3,$B97,F$4)</f>
        <v>#NAME?</v>
      </c>
      <c r="G97" s="32" t="e">
        <f ca="1">_xll.NSGLABAL($H$3,$B97,G$4)</f>
        <v>#NAME?</v>
      </c>
      <c r="H97" s="32" t="e">
        <f ca="1">_xll.NSGLABAL($H$3,$B97,H$4)</f>
        <v>#NAME?</v>
      </c>
      <c r="I97" s="32" t="e">
        <f ca="1">_xll.NSGLABAL($H$3,$B97,I$4)</f>
        <v>#NAME?</v>
      </c>
      <c r="J97" s="32" t="e">
        <f ca="1">_xll.NSGLABAL($H$3,$B97,J$4)</f>
        <v>#NAME?</v>
      </c>
      <c r="K97" s="32" t="e">
        <f ca="1">_xll.NSGLABAL($H$3,$B97,K$4)</f>
        <v>#NAME?</v>
      </c>
      <c r="L97" s="32" t="e">
        <f ca="1">_xll.NSGLABAL($H$3,$B97,L$4)</f>
        <v>#NAME?</v>
      </c>
      <c r="M97" s="32" t="e">
        <f ca="1">_xll.NSGLABAL($H$3,$B97,M$4)</f>
        <v>#NAME?</v>
      </c>
      <c r="N97" s="32" t="e">
        <f ca="1">_xll.NSGLABAL($H$3,$B97,N$4)</f>
        <v>#NAME?</v>
      </c>
      <c r="O97" s="32" t="e">
        <f ca="1">_xll.NSGLABAL($H$3,$B97,O$4)</f>
        <v>#NAME?</v>
      </c>
      <c r="P97" s="34" t="e">
        <f ca="1">_xll.NSGLABAL($H$3,$B97,P$4)</f>
        <v>#NAME?</v>
      </c>
      <c r="Q97" s="29"/>
      <c r="R97" s="35" t="e">
        <f t="shared" ca="1" si="10"/>
        <v>#NAME?</v>
      </c>
    </row>
    <row r="98" spans="2:18" s="24" customFormat="1" ht="15.75" customHeight="1">
      <c r="B98" s="3" t="str">
        <f>IF(TRUE,"8060","LI(6,0)")</f>
        <v>8060</v>
      </c>
      <c r="C98" s="62" t="str">
        <f>IF(TRUE,"Purchase Discounts","LI(6,1)")</f>
        <v>Purchase Discounts</v>
      </c>
      <c r="D98" s="29"/>
      <c r="E98" s="31" t="e">
        <f ca="1">_xll.NSGLABAL($H$3,$B98,E$4)</f>
        <v>#NAME?</v>
      </c>
      <c r="F98" s="32" t="e">
        <f ca="1">_xll.NSGLABAL($H$3,$B98,F$4)</f>
        <v>#NAME?</v>
      </c>
      <c r="G98" s="32" t="e">
        <f ca="1">_xll.NSGLABAL($H$3,$B98,G$4)</f>
        <v>#NAME?</v>
      </c>
      <c r="H98" s="32" t="e">
        <f ca="1">_xll.NSGLABAL($H$3,$B98,H$4)</f>
        <v>#NAME?</v>
      </c>
      <c r="I98" s="32" t="e">
        <f ca="1">_xll.NSGLABAL($H$3,$B98,I$4)</f>
        <v>#NAME?</v>
      </c>
      <c r="J98" s="32" t="e">
        <f ca="1">_xll.NSGLABAL($H$3,$B98,J$4)</f>
        <v>#NAME?</v>
      </c>
      <c r="K98" s="32" t="e">
        <f ca="1">_xll.NSGLABAL($H$3,$B98,K$4)</f>
        <v>#NAME?</v>
      </c>
      <c r="L98" s="32" t="e">
        <f ca="1">_xll.NSGLABAL($H$3,$B98,L$4)</f>
        <v>#NAME?</v>
      </c>
      <c r="M98" s="32" t="e">
        <f ca="1">_xll.NSGLABAL($H$3,$B98,M$4)</f>
        <v>#NAME?</v>
      </c>
      <c r="N98" s="32" t="e">
        <f ca="1">_xll.NSGLABAL($H$3,$B98,N$4)</f>
        <v>#NAME?</v>
      </c>
      <c r="O98" s="32" t="e">
        <f ca="1">_xll.NSGLABAL($H$3,$B98,O$4)</f>
        <v>#NAME?</v>
      </c>
      <c r="P98" s="34" t="e">
        <f ca="1">_xll.NSGLABAL($H$3,$B98,P$4)</f>
        <v>#NAME?</v>
      </c>
      <c r="Q98" s="29"/>
      <c r="R98" s="35" t="e">
        <f t="shared" ca="1" si="10"/>
        <v>#NAME?</v>
      </c>
    </row>
    <row r="99" spans="2:18" s="24" customFormat="1" ht="15.75" hidden="1" customHeight="1">
      <c r="B99" s="3" t="str">
        <f>IF(TRUE,"8070","LI(7,0)")</f>
        <v>8070</v>
      </c>
      <c r="C99" s="63" t="str">
        <f>IF(TRUE,"Penalties","LI(7,1)")</f>
        <v>Penalties</v>
      </c>
      <c r="D99" s="29"/>
      <c r="E99" s="36" t="e">
        <f ca="1">_xll.NSGLABAL($H$3,$B99,E$4)</f>
        <v>#NAME?</v>
      </c>
      <c r="F99" s="37" t="e">
        <f ca="1">_xll.NSGLABAL($H$3,$B99,F$4)</f>
        <v>#NAME?</v>
      </c>
      <c r="G99" s="37" t="e">
        <f ca="1">_xll.NSGLABAL($H$3,$B99,G$4)</f>
        <v>#NAME?</v>
      </c>
      <c r="H99" s="37" t="e">
        <f ca="1">_xll.NSGLABAL($H$3,$B99,H$4)</f>
        <v>#NAME?</v>
      </c>
      <c r="I99" s="37" t="e">
        <f ca="1">_xll.NSGLABAL($H$3,$B99,I$4)</f>
        <v>#NAME?</v>
      </c>
      <c r="J99" s="37" t="e">
        <f ca="1">_xll.NSGLABAL($H$3,$B99,J$4)</f>
        <v>#NAME?</v>
      </c>
      <c r="K99" s="37" t="e">
        <f ca="1">_xll.NSGLABAL($H$3,$B99,K$4)</f>
        <v>#NAME?</v>
      </c>
      <c r="L99" s="37" t="e">
        <f ca="1">_xll.NSGLABAL($H$3,$B99,L$4)</f>
        <v>#NAME?</v>
      </c>
      <c r="M99" s="37" t="e">
        <f ca="1">_xll.NSGLABAL($H$3,$B99,M$4)</f>
        <v>#NAME?</v>
      </c>
      <c r="N99" s="37" t="e">
        <f ca="1">_xll.NSGLABAL($H$3,$B99,N$4)</f>
        <v>#NAME?</v>
      </c>
      <c r="O99" s="37" t="e">
        <f ca="1">_xll.NSGLABAL($H$3,$B99,O$4)</f>
        <v>#NAME?</v>
      </c>
      <c r="P99" s="38" t="e">
        <f ca="1">_xll.NSGLABAL($H$3,$B99,P$4)</f>
        <v>#NAME?</v>
      </c>
      <c r="Q99" s="29"/>
      <c r="R99" s="39" t="e">
        <f t="shared" ca="1" si="10"/>
        <v>#NAME?</v>
      </c>
    </row>
    <row r="100" spans="2:18" s="32" customFormat="1" ht="8.25" customHeight="1">
      <c r="B100" s="44"/>
      <c r="C100" s="61"/>
      <c r="D100" s="25"/>
      <c r="Q100" s="29"/>
      <c r="R100" s="41"/>
    </row>
    <row r="101" spans="2:18" s="42" customFormat="1" ht="24" customHeight="1">
      <c r="B101" s="4"/>
      <c r="C101" s="65" t="s">
        <v>34</v>
      </c>
      <c r="D101" s="43"/>
      <c r="E101" s="72" t="e">
        <f t="shared" ref="E101:P101" ca="1" si="11">SUM(E92:E99)</f>
        <v>#NAME?</v>
      </c>
      <c r="F101" s="73" t="e">
        <f t="shared" ca="1" si="11"/>
        <v>#NAME?</v>
      </c>
      <c r="G101" s="73" t="e">
        <f t="shared" ca="1" si="11"/>
        <v>#NAME?</v>
      </c>
      <c r="H101" s="73" t="e">
        <f t="shared" ca="1" si="11"/>
        <v>#NAME?</v>
      </c>
      <c r="I101" s="73" t="e">
        <f t="shared" ca="1" si="11"/>
        <v>#NAME?</v>
      </c>
      <c r="J101" s="73" t="e">
        <f t="shared" ca="1" si="11"/>
        <v>#NAME?</v>
      </c>
      <c r="K101" s="73" t="e">
        <f t="shared" ca="1" si="11"/>
        <v>#NAME?</v>
      </c>
      <c r="L101" s="73" t="e">
        <f t="shared" ca="1" si="11"/>
        <v>#NAME?</v>
      </c>
      <c r="M101" s="73" t="e">
        <f t="shared" ca="1" si="11"/>
        <v>#NAME?</v>
      </c>
      <c r="N101" s="73" t="e">
        <f t="shared" ca="1" si="11"/>
        <v>#NAME?</v>
      </c>
      <c r="O101" s="73" t="e">
        <f t="shared" ca="1" si="11"/>
        <v>#NAME?</v>
      </c>
      <c r="P101" s="74" t="e">
        <f t="shared" ca="1" si="11"/>
        <v>#NAME?</v>
      </c>
      <c r="Q101" s="43"/>
      <c r="R101" s="75" t="e">
        <f ca="1">SUM(E101:P101)</f>
        <v>#NAME?</v>
      </c>
    </row>
    <row r="102" spans="2:18" s="32" customFormat="1" ht="8.25" customHeight="1">
      <c r="B102" s="44"/>
      <c r="C102" s="61"/>
      <c r="D102" s="25"/>
      <c r="Q102" s="29"/>
      <c r="R102" s="41"/>
    </row>
    <row r="103" spans="2:18" s="42" customFormat="1" ht="24" customHeight="1">
      <c r="B103" s="4"/>
      <c r="C103" s="65" t="s">
        <v>35</v>
      </c>
      <c r="D103" s="43"/>
      <c r="E103" s="72" t="e">
        <f t="shared" ref="E103:P103" ca="1" si="12">E$90-E$101</f>
        <v>#NAME?</v>
      </c>
      <c r="F103" s="73" t="e">
        <f t="shared" ca="1" si="12"/>
        <v>#NAME?</v>
      </c>
      <c r="G103" s="73" t="e">
        <f t="shared" ca="1" si="12"/>
        <v>#NAME?</v>
      </c>
      <c r="H103" s="73" t="e">
        <f t="shared" ca="1" si="12"/>
        <v>#NAME?</v>
      </c>
      <c r="I103" s="73" t="e">
        <f t="shared" ca="1" si="12"/>
        <v>#NAME?</v>
      </c>
      <c r="J103" s="73" t="e">
        <f t="shared" ca="1" si="12"/>
        <v>#NAME?</v>
      </c>
      <c r="K103" s="73" t="e">
        <f t="shared" ca="1" si="12"/>
        <v>#NAME?</v>
      </c>
      <c r="L103" s="73" t="e">
        <f t="shared" ca="1" si="12"/>
        <v>#NAME?</v>
      </c>
      <c r="M103" s="73" t="e">
        <f t="shared" ca="1" si="12"/>
        <v>#NAME?</v>
      </c>
      <c r="N103" s="73" t="e">
        <f t="shared" ca="1" si="12"/>
        <v>#NAME?</v>
      </c>
      <c r="O103" s="73" t="e">
        <f t="shared" ca="1" si="12"/>
        <v>#NAME?</v>
      </c>
      <c r="P103" s="74" t="e">
        <f t="shared" ca="1" si="12"/>
        <v>#NAME?</v>
      </c>
      <c r="Q103" s="43"/>
      <c r="R103" s="75" t="e">
        <f ca="1">SUM(E103:P103)</f>
        <v>#NAME?</v>
      </c>
    </row>
    <row r="104" spans="2:18" s="32" customFormat="1" ht="8.25" customHeight="1">
      <c r="B104" s="44"/>
      <c r="C104" s="56"/>
      <c r="D104" s="18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23"/>
      <c r="R104" s="51"/>
    </row>
    <row r="105" spans="2:18" s="24" customFormat="1" ht="16.5" hidden="1" customHeight="1">
      <c r="B105" s="3" t="str">
        <f>IF(TRUE,"9000","LI(0,0)")</f>
        <v>9000</v>
      </c>
      <c r="C105" s="64" t="str">
        <f>IF(TRUE,"Provision for Taxes","LI(0,1)")</f>
        <v>Provision for Taxes</v>
      </c>
      <c r="D105" s="29"/>
      <c r="E105" s="26" t="e">
        <f ca="1">_xll.NSGLABAL($H$3,$B105,E$4)</f>
        <v>#NAME?</v>
      </c>
      <c r="F105" s="27" t="e">
        <f ca="1">_xll.NSGLABAL($H$3,$B105,F$4)</f>
        <v>#NAME?</v>
      </c>
      <c r="G105" s="27" t="e">
        <f ca="1">_xll.NSGLABAL($H$3,$B105,G$4)</f>
        <v>#NAME?</v>
      </c>
      <c r="H105" s="27" t="e">
        <f ca="1">_xll.NSGLABAL($H$3,$B105,H$4)</f>
        <v>#NAME?</v>
      </c>
      <c r="I105" s="27" t="e">
        <f ca="1">_xll.NSGLABAL($H$3,$B105,I$4)</f>
        <v>#NAME?</v>
      </c>
      <c r="J105" s="27" t="e">
        <f ca="1">_xll.NSGLABAL($H$3,$B105,J$4)</f>
        <v>#NAME?</v>
      </c>
      <c r="K105" s="27" t="e">
        <f ca="1">_xll.NSGLABAL($H$3,$B105,K$4)</f>
        <v>#NAME?</v>
      </c>
      <c r="L105" s="27" t="e">
        <f ca="1">_xll.NSGLABAL($H$3,$B105,L$4)</f>
        <v>#NAME?</v>
      </c>
      <c r="M105" s="27" t="e">
        <f ca="1">_xll.NSGLABAL($H$3,$B105,M$4)</f>
        <v>#NAME?</v>
      </c>
      <c r="N105" s="27" t="e">
        <f ca="1">_xll.NSGLABAL($H$3,$B105,N$4)</f>
        <v>#NAME?</v>
      </c>
      <c r="O105" s="27" t="e">
        <f ca="1">_xll.NSGLABAL($H$3,$B105,O$4)</f>
        <v>#NAME?</v>
      </c>
      <c r="P105" s="28" t="e">
        <f ca="1">_xll.NSGLABAL($H$3,$B105,P$4)</f>
        <v>#NAME?</v>
      </c>
      <c r="Q105" s="29"/>
      <c r="R105" s="30" t="e">
        <f ca="1">SUM(E105:P105)</f>
        <v>#NAME?</v>
      </c>
    </row>
    <row r="106" spans="2:18" s="24" customFormat="1" ht="16.5" hidden="1" customHeight="1">
      <c r="B106" s="3" t="str">
        <f>IF(TRUE,"9999","LI(1,0)")</f>
        <v>9999</v>
      </c>
      <c r="C106" s="63" t="str">
        <f>IF(TRUE,"Ask My Accountant","LI(1,1)")</f>
        <v>Ask My Accountant</v>
      </c>
      <c r="D106" s="29"/>
      <c r="E106" s="36" t="e">
        <f ca="1">_xll.NSGLABAL($H$3,$B106,E$4)</f>
        <v>#NAME?</v>
      </c>
      <c r="F106" s="37" t="e">
        <f ca="1">_xll.NSGLABAL($H$3,$B106,F$4)</f>
        <v>#NAME?</v>
      </c>
      <c r="G106" s="37" t="e">
        <f ca="1">_xll.NSGLABAL($H$3,$B106,G$4)</f>
        <v>#NAME?</v>
      </c>
      <c r="H106" s="37" t="e">
        <f ca="1">_xll.NSGLABAL($H$3,$B106,H$4)</f>
        <v>#NAME?</v>
      </c>
      <c r="I106" s="37" t="e">
        <f ca="1">_xll.NSGLABAL($H$3,$B106,I$4)</f>
        <v>#NAME?</v>
      </c>
      <c r="J106" s="37" t="e">
        <f ca="1">_xll.NSGLABAL($H$3,$B106,J$4)</f>
        <v>#NAME?</v>
      </c>
      <c r="K106" s="37" t="e">
        <f ca="1">_xll.NSGLABAL($H$3,$B106,K$4)</f>
        <v>#NAME?</v>
      </c>
      <c r="L106" s="37" t="e">
        <f ca="1">_xll.NSGLABAL($H$3,$B106,L$4)</f>
        <v>#NAME?</v>
      </c>
      <c r="M106" s="37" t="e">
        <f ca="1">_xll.NSGLABAL($H$3,$B106,M$4)</f>
        <v>#NAME?</v>
      </c>
      <c r="N106" s="37" t="e">
        <f ca="1">_xll.NSGLABAL($H$3,$B106,N$4)</f>
        <v>#NAME?</v>
      </c>
      <c r="O106" s="37" t="e">
        <f ca="1">_xll.NSGLABAL($H$3,$B106,O$4)</f>
        <v>#NAME?</v>
      </c>
      <c r="P106" s="38" t="e">
        <f ca="1">_xll.NSGLABAL($H$3,$B106,P$4)</f>
        <v>#NAME?</v>
      </c>
      <c r="Q106" s="29"/>
      <c r="R106" s="39" t="e">
        <f ca="1">SUM(E106:P106)</f>
        <v>#NAME?</v>
      </c>
    </row>
    <row r="107" spans="2:18" s="32" customFormat="1" ht="9" customHeight="1">
      <c r="B107" s="44"/>
      <c r="C107" s="56"/>
      <c r="D107" s="18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23"/>
      <c r="R107" s="51"/>
    </row>
    <row r="108" spans="2:18" s="42" customFormat="1" ht="21.75" customHeight="1">
      <c r="C108" s="65" t="s">
        <v>36</v>
      </c>
      <c r="D108" s="76"/>
      <c r="E108" s="72" t="e">
        <f t="shared" ref="E108:P108" ca="1" si="13">E$103-E$105-E$106</f>
        <v>#NAME?</v>
      </c>
      <c r="F108" s="73" t="e">
        <f t="shared" ca="1" si="13"/>
        <v>#NAME?</v>
      </c>
      <c r="G108" s="73" t="e">
        <f t="shared" ca="1" si="13"/>
        <v>#NAME?</v>
      </c>
      <c r="H108" s="73" t="e">
        <f t="shared" ca="1" si="13"/>
        <v>#NAME?</v>
      </c>
      <c r="I108" s="73" t="e">
        <f t="shared" ca="1" si="13"/>
        <v>#NAME?</v>
      </c>
      <c r="J108" s="73" t="e">
        <f t="shared" ca="1" si="13"/>
        <v>#NAME?</v>
      </c>
      <c r="K108" s="73" t="e">
        <f t="shared" ca="1" si="13"/>
        <v>#NAME?</v>
      </c>
      <c r="L108" s="73" t="e">
        <f t="shared" ca="1" si="13"/>
        <v>#NAME?</v>
      </c>
      <c r="M108" s="73" t="e">
        <f t="shared" ca="1" si="13"/>
        <v>#NAME?</v>
      </c>
      <c r="N108" s="73" t="e">
        <f t="shared" ca="1" si="13"/>
        <v>#NAME?</v>
      </c>
      <c r="O108" s="73" t="e">
        <f t="shared" ca="1" si="13"/>
        <v>#NAME?</v>
      </c>
      <c r="P108" s="74" t="e">
        <f t="shared" ca="1" si="13"/>
        <v>#NAME?</v>
      </c>
      <c r="Q108" s="43"/>
      <c r="R108" s="75" t="e">
        <f ca="1">SUM(E108:P108)</f>
        <v>#NAME?</v>
      </c>
    </row>
  </sheetData>
  <mergeCells count="1">
    <mergeCell ref="H3:M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96A73A-3330-4183-A59A-216EBACA87D3}"/>
</file>

<file path=customXml/itemProps2.xml><?xml version="1.0" encoding="utf-8"?>
<ds:datastoreItem xmlns:ds="http://schemas.openxmlformats.org/officeDocument/2006/customXml" ds:itemID="{4510E5D6-7B66-4329-87BF-17F8D2424699}"/>
</file>

<file path=customXml/itemProps3.xml><?xml version="1.0" encoding="utf-8"?>
<ds:datastoreItem xmlns:ds="http://schemas.openxmlformats.org/officeDocument/2006/customXml" ds:itemID="{4D563F1A-5701-4A03-8D0A-CAE489A87C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Miles</dc:creator>
  <cp:keywords/>
  <dc:description/>
  <cp:lastModifiedBy>Weismantle, Douglas (Avison Young - US)</cp:lastModifiedBy>
  <cp:revision/>
  <dcterms:created xsi:type="dcterms:W3CDTF">2013-02-28T16:21:34Z</dcterms:created>
  <dcterms:modified xsi:type="dcterms:W3CDTF">2020-10-09T22:01:17Z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