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08"/>
  <workbookPr/>
  <mc:AlternateContent xmlns:mc="http://schemas.openxmlformats.org/markup-compatibility/2006">
    <mc:Choice Requires="x15">
      <x15ac:absPath xmlns:x15ac="http://schemas.microsoft.com/office/spreadsheetml/2010/11/ac" url="D:\Users\phil.jose\Documents\SmartView\NetSuite\Demo Spreadsheets\"/>
    </mc:Choice>
  </mc:AlternateContent>
  <xr:revisionPtr revIDLastSave="0" documentId="11_20440505180AF2D1E20626EA51D7088776CE781A" xr6:coauthVersionLast="45" xr6:coauthVersionMax="45" xr10:uidLastSave="{00000000-0000-0000-0000-000000000000}"/>
  <bookViews>
    <workbookView xWindow="0" yWindow="0" windowWidth="21600" windowHeight="9735" firstSheet="1" activeTab="1" xr2:uid="{00000000-000D-0000-FFFF-FFFF00000000}"/>
  </bookViews>
  <sheets>
    <sheet name="Automation" sheetId="8" r:id="rId1"/>
    <sheet name="Balance Sheet" sheetId="1" r:id="rId2"/>
  </sheets>
  <definedNames>
    <definedName name="REP7CR" localSheetId="1" hidden="1">'Balance Sheet'!$E:$P</definedName>
    <definedName name="REP7P01" hidden="1">'Balance Sheet'!$C$2</definedName>
    <definedName name="SuppressPressed" localSheetId="1" hidden="1">TRUE</definedName>
    <definedName name="SuppressPressed" hidden="1">FALSE</definedName>
    <definedName name="SupressPressed" localSheetId="1" hidden="1">TRUE</definedName>
    <definedName name="VersionNumber" hidden="1">"4.6.5905"</definedName>
    <definedName name="xdif_AutomationMode" hidden="1">"AutomationSheet"</definedName>
    <definedName name="xdif_AutomationRange" hidden="1">Automation!$A$12:$C$14</definedName>
    <definedName name="xdif_AutomationType01" hidden="1">"MultipleSheets"</definedName>
    <definedName name="xdif_RefreshIncludeLists" hidden="1">FALSE</definedName>
    <definedName name="xdif_SheetToAutomate01" hidden="1">'Balance Sheet'!$B$1:$R$63</definedName>
    <definedName name="xdif636117691466495557__dataRowCount" localSheetId="1" hidden="1">9</definedName>
    <definedName name="xdif636117691466495557__userDefinedName" localSheetId="1" hidden="1">"Subsidiaries 1"</definedName>
    <definedName name="xdif636117691466495557_AboveLeft" localSheetId="1" hidden="1">TRUE</definedName>
    <definedName name="xdif636117691466495557_AboveLeftCells" localSheetId="1" hidden="1">1</definedName>
    <definedName name="xdif636117691466495557_AutoFilter" localSheetId="1" hidden="1">FALSE</definedName>
    <definedName name="xdif636117691466495557_Autofit" localSheetId="1" hidden="1">TRUE</definedName>
    <definedName name="xdif636117691466495557_BelowRight" localSheetId="1" hidden="1">TRUE</definedName>
    <definedName name="xdif636117691466495557_BelowRightCells" localSheetId="1" hidden="1">1</definedName>
    <definedName name="xdif636117691466495557_DestinationRange" localSheetId="1" hidden="1">'Balance Sheet'!$C$2</definedName>
    <definedName name="xdif636117691466495557_ObjectType" localSheetId="1" hidden="1">"Validation"</definedName>
    <definedName name="xdif636117691466495557_ParameterName00" localSheetId="1" hidden="1">"NSSubsidiary"</definedName>
    <definedName name="xdif636117691466495557_ParameterName01" localSheetId="1" hidden="1">"NSParentSubsidiary"</definedName>
    <definedName name="xdif636117691466495557_ParameterName02" localSheetId="1" hidden="1">"NSIncludeInactive"</definedName>
    <definedName name="xdif636117691466495557_ParameterName03" localSheetId="1" hidden="1">"NSIncludeConsolidated"</definedName>
    <definedName name="xdif636117691466495557_RefreshMode" localSheetId="1" hidden="1">"Automatic"</definedName>
    <definedName name="xdif636117691466495557_ShowColumnHeaders" localSheetId="1" hidden="1">FALSE</definedName>
    <definedName name="xdif636117691466495557_SourceObject" localSheetId="1" hidden="1">"NSSubsidiaries"</definedName>
    <definedName name="xdif636117691466495557_UserValue00" localSheetId="1" hidden="1">"="</definedName>
    <definedName name="xdif636117691466495557_UserValue01" localSheetId="1" hidden="1">"="</definedName>
    <definedName name="xdif636117691466495557_UserValue02" localSheetId="1" hidden="1">"="</definedName>
    <definedName name="xdif636117691466495557_UserValue03" localSheetId="1" hidden="1">"="</definedName>
    <definedName name="xdif636117691468036207__dataRowCount" localSheetId="1" hidden="1">48</definedName>
    <definedName name="xdif636117691468036207__userDefinedName" localSheetId="1" hidden="1">"Accounts (by Number) 1"</definedName>
    <definedName name="xdif636117691468036207_AboveLeft" localSheetId="1" hidden="1">TRUE</definedName>
    <definedName name="xdif636117691468036207_AboveLeftCells" localSheetId="1" hidden="1">1</definedName>
    <definedName name="xdif636117691468036207_AutoFilter" localSheetId="1" hidden="1">FALSE</definedName>
    <definedName name="xdif636117691468036207_Autofit" localSheetId="1" hidden="1">TRUE</definedName>
    <definedName name="xdif636117691468036207_BelowRight" localSheetId="1" hidden="1">TRUE</definedName>
    <definedName name="xdif636117691468036207_BelowRightCells" localSheetId="1" hidden="1">1</definedName>
    <definedName name="xdif636117691468036207_DestinationRange" localSheetId="1" hidden="1">'Balance Sheet'!$B$6:$C$61</definedName>
    <definedName name="xdif636117691468036207_DistinctValues" localSheetId="1" hidden="1">FALSE</definedName>
    <definedName name="xdif636117691468036207_ObjectType" localSheetId="1" hidden="1">"ListVertical"</definedName>
    <definedName name="xdif636117691468036207_ParameterName00" localSheetId="1" hidden="1">"NSSubsidiary"</definedName>
    <definedName name="xdif636117691468036207_ParameterName01" localSheetId="1" hidden="1">"NSAccountNumber"</definedName>
    <definedName name="xdif636117691468036207_ParameterName02" localSheetId="1" hidden="1">"NSAccountNumberEx"</definedName>
    <definedName name="xdif636117691468036207_ParameterName03" localSheetId="1" hidden="1">"NSIncludeInactive"</definedName>
    <definedName name="xdif636117691468036207_RefreshMode" localSheetId="1" hidden="1">"Automatic"</definedName>
    <definedName name="xdif636117691468036207_SelectAliasItem01" localSheetId="1" hidden="1">"Account No."</definedName>
    <definedName name="xdif636117691468036207_SelectAliasItem02" localSheetId="1" hidden="1">"Account Name"</definedName>
    <definedName name="xdif636117691468036207_SelectColumnFormulaItem01" localSheetId="1" hidden="1">"="</definedName>
    <definedName name="xdif636117691468036207_SelectColumnFormulaItem02" localSheetId="1" hidden="1">"="</definedName>
    <definedName name="xdif636117691468036207_SelectColumnNameItem01" localSheetId="1" hidden="1">"ACCOUNTNUMBER"</definedName>
    <definedName name="xdif636117691468036207_SelectColumnNameItem02" localSheetId="1" hidden="1">"NAME"</definedName>
    <definedName name="xdif636117691468036207_SelectFormatStringItem01" localSheetId="1" hidden="1">"{@}"</definedName>
    <definedName name="xdif636117691468036207_SelectFormatStringItem02" localSheetId="1" hidden="1">"{}"</definedName>
    <definedName name="xdif636117691468036207_SelectGroupItem01" localSheetId="1" hidden="1">"="</definedName>
    <definedName name="xdif636117691468036207_SelectGroupItem02" localSheetId="1" hidden="1">"="</definedName>
    <definedName name="xdif636117691468036207_SelectItemRange01" localSheetId="1" hidden="1">'Balance Sheet'!$B$6:$B$61</definedName>
    <definedName name="xdif636117691468036207_SelectItemRange02" localSheetId="1" hidden="1">'Balance Sheet'!$C$6:$C$61</definedName>
    <definedName name="xdif636117691468036207_SelectItemType01" localSheetId="1" hidden="1">"Value"</definedName>
    <definedName name="xdif636117691468036207_SelectItemType02" localSheetId="1" hidden="1">"Value"</definedName>
    <definedName name="xdif636117691468036207_SelectPathItem01" localSheetId="1" hidden="1">".ACCOUNTS,Accounts"</definedName>
    <definedName name="xdif636117691468036207_SelectPathItem02" localSheetId="1" hidden="1">".ACCOUNTS,Accounts"</definedName>
    <definedName name="xdif636117691468036207_SelectVisibleItem01" localSheetId="1" hidden="1">TRUE</definedName>
    <definedName name="xdif636117691468036207_SelectVisibleItem02" localSheetId="1" hidden="1">TRUE</definedName>
    <definedName name="xdif636117691468036207_ShowColumnHeaders" localSheetId="1" hidden="1">FALSE</definedName>
    <definedName name="xdif636117691468036207_SortAliasItem01" localSheetId="1" hidden="1">"Account No."</definedName>
    <definedName name="xdif636117691468036207_SortColumnNameItem01" localSheetId="1" hidden="1">"ACCOUNTNUMBER"</definedName>
    <definedName name="xdif636117691468036207_SortOrderByItem01" localSheetId="1" hidden="1">"Asc"</definedName>
    <definedName name="xdif636117691468036207_SortPathItem01" localSheetId="1" hidden="1">".ACCOUNTS,Accounts"</definedName>
    <definedName name="xdif636117691468036207_SourceObject" localSheetId="1" hidden="1">"NSAccountsByNumber"</definedName>
    <definedName name="xdif636117691468036207_UserValue00" localSheetId="1" hidden="1">"HH Inc. (Consolidated)"</definedName>
    <definedName name="xdif636117691468036207_UserValue01" localSheetId="1" hidden="1">{"1*","2*","3*"}</definedName>
    <definedName name="xdif636117691468036207_UserValue02" localSheetId="1" hidden="1">"="</definedName>
    <definedName name="xdif636117691468036207_UserValue03" localSheetId="1" hidden="1">"="</definedName>
  </definedNames>
  <calcPr calcId="191028" calcCompleted="0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1" i="1" l="1"/>
  <c r="B61" i="1"/>
  <c r="C60" i="1"/>
  <c r="B60" i="1"/>
  <c r="C59" i="1"/>
  <c r="B59" i="1"/>
  <c r="C58" i="1"/>
  <c r="B58" i="1"/>
  <c r="C57" i="1"/>
  <c r="B57" i="1"/>
  <c r="C56" i="1"/>
  <c r="B56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E1" i="1"/>
  <c r="E4" i="1" s="1"/>
  <c r="E25" i="1"/>
  <c r="E44" i="1"/>
  <c r="E17" i="1"/>
  <c r="E42" i="1"/>
  <c r="E43" i="1"/>
  <c r="E49" i="1"/>
  <c r="E48" i="1"/>
  <c r="E21" i="1"/>
  <c r="E60" i="1"/>
  <c r="E6" i="1"/>
  <c r="E23" i="1"/>
  <c r="E39" i="1"/>
  <c r="E50" i="1"/>
  <c r="E31" i="1"/>
  <c r="E59" i="1"/>
  <c r="E61" i="1"/>
  <c r="E32" i="1"/>
  <c r="E19" i="1"/>
  <c r="E45" i="1"/>
  <c r="E14" i="1"/>
  <c r="E47" i="1"/>
  <c r="E40" i="1"/>
  <c r="E9" i="1"/>
  <c r="E33" i="1"/>
  <c r="E56" i="1"/>
  <c r="E28" i="1"/>
  <c r="E18" i="1"/>
  <c r="E16" i="1"/>
  <c r="E22" i="1"/>
  <c r="E46" i="1"/>
  <c r="E13" i="1"/>
  <c r="E38" i="1"/>
  <c r="E7" i="1"/>
  <c r="E24" i="1"/>
  <c r="E15" i="1"/>
  <c r="E8" i="1"/>
  <c r="E12" i="1"/>
  <c r="E11" i="1"/>
  <c r="E41" i="1"/>
  <c r="E20" i="1"/>
  <c r="E30" i="1"/>
  <c r="E57" i="1"/>
  <c r="E26" i="1"/>
  <c r="E27" i="1"/>
  <c r="E29" i="1"/>
  <c r="E10" i="1"/>
  <c r="E34" i="1"/>
  <c r="E58" i="1"/>
  <c r="E36" i="1" l="1"/>
  <c r="E52" i="1"/>
  <c r="F1" i="1"/>
  <c r="E54" i="1" l="1"/>
  <c r="E63" i="1"/>
  <c r="G1" i="1"/>
  <c r="F4" i="1"/>
  <c r="F34" i="1"/>
  <c r="F57" i="1"/>
  <c r="F48" i="1"/>
  <c r="F20" i="1"/>
  <c r="F29" i="1"/>
  <c r="F27" i="1"/>
  <c r="F42" i="1"/>
  <c r="F60" i="1"/>
  <c r="F44" i="1"/>
  <c r="F25" i="1"/>
  <c r="F31" i="1"/>
  <c r="F46" i="1"/>
  <c r="F8" i="1"/>
  <c r="F16" i="1"/>
  <c r="F58" i="1"/>
  <c r="F13" i="1"/>
  <c r="F18" i="1"/>
  <c r="F39" i="1"/>
  <c r="F24" i="1"/>
  <c r="F28" i="1"/>
  <c r="F43" i="1"/>
  <c r="F22" i="1"/>
  <c r="F6" i="1"/>
  <c r="F11" i="1"/>
  <c r="F56" i="1"/>
  <c r="F17" i="1"/>
  <c r="F47" i="1"/>
  <c r="F59" i="1"/>
  <c r="F26" i="1"/>
  <c r="F14" i="1"/>
  <c r="F50" i="1"/>
  <c r="F40" i="1"/>
  <c r="F33" i="1"/>
  <c r="F38" i="1"/>
  <c r="F23" i="1"/>
  <c r="F9" i="1"/>
  <c r="F21" i="1"/>
  <c r="F61" i="1"/>
  <c r="F7" i="1"/>
  <c r="F32" i="1"/>
  <c r="F19" i="1"/>
  <c r="F10" i="1"/>
  <c r="F30" i="1"/>
  <c r="F41" i="1"/>
  <c r="F15" i="1"/>
  <c r="F49" i="1"/>
  <c r="F12" i="1"/>
  <c r="F45" i="1"/>
  <c r="F52" i="1" l="1"/>
  <c r="F36" i="1"/>
  <c r="G4" i="1"/>
  <c r="H1" i="1"/>
  <c r="G10" i="1"/>
  <c r="G31" i="1"/>
  <c r="G60" i="1"/>
  <c r="G39" i="1"/>
  <c r="G38" i="1"/>
  <c r="G46" i="1"/>
  <c r="G30" i="1"/>
  <c r="G57" i="1"/>
  <c r="G13" i="1"/>
  <c r="G61" i="1"/>
  <c r="G42" i="1"/>
  <c r="G27" i="1"/>
  <c r="G43" i="1"/>
  <c r="G19" i="1"/>
  <c r="G45" i="1"/>
  <c r="G7" i="1"/>
  <c r="G44" i="1"/>
  <c r="G6" i="1"/>
  <c r="G22" i="1"/>
  <c r="G26" i="1"/>
  <c r="G16" i="1"/>
  <c r="G12" i="1"/>
  <c r="G47" i="1"/>
  <c r="G14" i="1"/>
  <c r="G23" i="1"/>
  <c r="G49" i="1"/>
  <c r="G34" i="1"/>
  <c r="G20" i="1"/>
  <c r="G50" i="1"/>
  <c r="G17" i="1"/>
  <c r="G48" i="1"/>
  <c r="G18" i="1"/>
  <c r="G58" i="1"/>
  <c r="G41" i="1"/>
  <c r="G11" i="1"/>
  <c r="G8" i="1"/>
  <c r="G21" i="1"/>
  <c r="G25" i="1"/>
  <c r="G59" i="1"/>
  <c r="G33" i="1"/>
  <c r="G28" i="1"/>
  <c r="G56" i="1"/>
  <c r="G24" i="1"/>
  <c r="G29" i="1"/>
  <c r="G9" i="1"/>
  <c r="G40" i="1"/>
  <c r="G32" i="1"/>
  <c r="G15" i="1"/>
  <c r="G36" i="1" l="1"/>
  <c r="G52" i="1"/>
  <c r="I1" i="1"/>
  <c r="H4" i="1"/>
  <c r="F54" i="1"/>
  <c r="H25" i="1"/>
  <c r="H57" i="1"/>
  <c r="H47" i="1"/>
  <c r="H33" i="1"/>
  <c r="H8" i="1"/>
  <c r="H40" i="1"/>
  <c r="H42" i="1"/>
  <c r="H6" i="1"/>
  <c r="H43" i="1"/>
  <c r="H15" i="1"/>
  <c r="H44" i="1"/>
  <c r="H10" i="1"/>
  <c r="H46" i="1"/>
  <c r="H48" i="1"/>
  <c r="H31" i="1"/>
  <c r="H60" i="1"/>
  <c r="H32" i="1"/>
  <c r="H22" i="1"/>
  <c r="H18" i="1"/>
  <c r="H20" i="1"/>
  <c r="H19" i="1"/>
  <c r="H7" i="1"/>
  <c r="H50" i="1"/>
  <c r="H27" i="1"/>
  <c r="H34" i="1"/>
  <c r="H58" i="1"/>
  <c r="H9" i="1"/>
  <c r="H38" i="1"/>
  <c r="H30" i="1"/>
  <c r="H39" i="1"/>
  <c r="H56" i="1"/>
  <c r="H14" i="1"/>
  <c r="H59" i="1"/>
  <c r="H26" i="1"/>
  <c r="H28" i="1"/>
  <c r="H23" i="1"/>
  <c r="H11" i="1"/>
  <c r="H45" i="1"/>
  <c r="H17" i="1"/>
  <c r="H21" i="1"/>
  <c r="H61" i="1"/>
  <c r="H24" i="1"/>
  <c r="H49" i="1"/>
  <c r="H16" i="1"/>
  <c r="H29" i="1"/>
  <c r="H41" i="1"/>
  <c r="H13" i="1"/>
  <c r="F63" i="1" l="1"/>
  <c r="H36" i="1"/>
  <c r="H52" i="1"/>
  <c r="J1" i="1"/>
  <c r="I4" i="1"/>
  <c r="G54" i="1"/>
  <c r="G63" i="1" s="1"/>
  <c r="I7" i="1"/>
  <c r="I38" i="1"/>
  <c r="I44" i="1"/>
  <c r="I50" i="1"/>
  <c r="I10" i="1"/>
  <c r="I23" i="1"/>
  <c r="I41" i="1"/>
  <c r="I40" i="1"/>
  <c r="I34" i="1"/>
  <c r="I27" i="1"/>
  <c r="I33" i="1"/>
  <c r="I47" i="1"/>
  <c r="I29" i="1"/>
  <c r="I6" i="1"/>
  <c r="I59" i="1"/>
  <c r="I26" i="1"/>
  <c r="I46" i="1"/>
  <c r="I49" i="1"/>
  <c r="I13" i="1"/>
  <c r="I22" i="1"/>
  <c r="I60" i="1"/>
  <c r="I28" i="1"/>
  <c r="I25" i="1"/>
  <c r="I19" i="1"/>
  <c r="I57" i="1"/>
  <c r="I11" i="1"/>
  <c r="I31" i="1"/>
  <c r="I30" i="1"/>
  <c r="I24" i="1"/>
  <c r="I8" i="1"/>
  <c r="I42" i="1"/>
  <c r="I61" i="1"/>
  <c r="I17" i="1"/>
  <c r="I21" i="1"/>
  <c r="I48" i="1"/>
  <c r="I12" i="1"/>
  <c r="I18" i="1"/>
  <c r="I39" i="1"/>
  <c r="I43" i="1"/>
  <c r="I56" i="1"/>
  <c r="I58" i="1"/>
  <c r="I9" i="1"/>
  <c r="I32" i="1"/>
  <c r="I15" i="1"/>
  <c r="I16" i="1"/>
  <c r="I14" i="1"/>
  <c r="I20" i="1"/>
  <c r="I45" i="1"/>
  <c r="I36" i="1" l="1"/>
  <c r="I52" i="1"/>
  <c r="K1" i="1"/>
  <c r="J4" i="1"/>
  <c r="H54" i="1"/>
  <c r="J40" i="1"/>
  <c r="J16" i="1"/>
  <c r="J29" i="1"/>
  <c r="J33" i="1"/>
  <c r="J44" i="1"/>
  <c r="J34" i="1"/>
  <c r="J28" i="1"/>
  <c r="J6" i="1"/>
  <c r="J50" i="1"/>
  <c r="J21" i="1"/>
  <c r="J60" i="1"/>
  <c r="J19" i="1"/>
  <c r="J7" i="1"/>
  <c r="J61" i="1"/>
  <c r="J31" i="1"/>
  <c r="J58" i="1"/>
  <c r="J38" i="1"/>
  <c r="J45" i="1"/>
  <c r="J26" i="1"/>
  <c r="J13" i="1"/>
  <c r="J25" i="1"/>
  <c r="J39" i="1"/>
  <c r="J48" i="1"/>
  <c r="J30" i="1"/>
  <c r="J10" i="1"/>
  <c r="J14" i="1"/>
  <c r="J22" i="1"/>
  <c r="J42" i="1"/>
  <c r="J46" i="1"/>
  <c r="J12" i="1"/>
  <c r="J17" i="1"/>
  <c r="J41" i="1"/>
  <c r="J23" i="1"/>
  <c r="J20" i="1"/>
  <c r="J9" i="1"/>
  <c r="J18" i="1"/>
  <c r="J59" i="1"/>
  <c r="J57" i="1"/>
  <c r="J49" i="1"/>
  <c r="J24" i="1"/>
  <c r="J15" i="1"/>
  <c r="J27" i="1"/>
  <c r="J11" i="1"/>
  <c r="J43" i="1"/>
  <c r="J8" i="1"/>
  <c r="J32" i="1"/>
  <c r="J56" i="1"/>
  <c r="J47" i="1"/>
  <c r="H63" i="1" l="1"/>
  <c r="J36" i="1"/>
  <c r="J52" i="1"/>
  <c r="K4" i="1"/>
  <c r="L1" i="1"/>
  <c r="I54" i="1"/>
  <c r="I63" i="1" s="1"/>
  <c r="K8" i="1"/>
  <c r="K34" i="1"/>
  <c r="K48" i="1"/>
  <c r="K20" i="1"/>
  <c r="K49" i="1"/>
  <c r="K26" i="1"/>
  <c r="K7" i="1"/>
  <c r="K13" i="1"/>
  <c r="K23" i="1"/>
  <c r="K18" i="1"/>
  <c r="K46" i="1"/>
  <c r="K42" i="1"/>
  <c r="K45" i="1"/>
  <c r="K16" i="1"/>
  <c r="K32" i="1"/>
  <c r="K33" i="1"/>
  <c r="K17" i="1"/>
  <c r="K57" i="1"/>
  <c r="K61" i="1"/>
  <c r="K22" i="1"/>
  <c r="K14" i="1"/>
  <c r="K43" i="1"/>
  <c r="K11" i="1"/>
  <c r="K30" i="1"/>
  <c r="K29" i="1"/>
  <c r="K39" i="1"/>
  <c r="K40" i="1"/>
  <c r="K19" i="1"/>
  <c r="K31" i="1"/>
  <c r="K6" i="1"/>
  <c r="K58" i="1"/>
  <c r="K60" i="1"/>
  <c r="K50" i="1"/>
  <c r="K41" i="1"/>
  <c r="K59" i="1"/>
  <c r="K12" i="1"/>
  <c r="K47" i="1"/>
  <c r="K24" i="1"/>
  <c r="K9" i="1"/>
  <c r="K44" i="1"/>
  <c r="K21" i="1"/>
  <c r="K28" i="1"/>
  <c r="K27" i="1"/>
  <c r="K10" i="1"/>
  <c r="K25" i="1"/>
  <c r="K15" i="1"/>
  <c r="K38" i="1"/>
  <c r="K56" i="1"/>
  <c r="K52" i="1" l="1"/>
  <c r="K36" i="1"/>
  <c r="M1" i="1"/>
  <c r="L4" i="1"/>
  <c r="J54" i="1"/>
  <c r="J63" i="1" s="1"/>
  <c r="L25" i="1"/>
  <c r="L17" i="1"/>
  <c r="L49" i="1"/>
  <c r="L9" i="1"/>
  <c r="L59" i="1"/>
  <c r="L7" i="1"/>
  <c r="L23" i="1"/>
  <c r="L33" i="1"/>
  <c r="L34" i="1"/>
  <c r="L22" i="1"/>
  <c r="L27" i="1"/>
  <c r="L15" i="1"/>
  <c r="L20" i="1"/>
  <c r="L26" i="1"/>
  <c r="L44" i="1"/>
  <c r="L45" i="1"/>
  <c r="L40" i="1"/>
  <c r="L13" i="1"/>
  <c r="L57" i="1"/>
  <c r="L11" i="1"/>
  <c r="L39" i="1"/>
  <c r="L19" i="1"/>
  <c r="L24" i="1"/>
  <c r="L32" i="1"/>
  <c r="L60" i="1"/>
  <c r="L48" i="1"/>
  <c r="L8" i="1"/>
  <c r="L28" i="1"/>
  <c r="L38" i="1"/>
  <c r="L21" i="1"/>
  <c r="L43" i="1"/>
  <c r="L29" i="1"/>
  <c r="L46" i="1"/>
  <c r="L61" i="1"/>
  <c r="L42" i="1"/>
  <c r="L6" i="1"/>
  <c r="L41" i="1"/>
  <c r="L50" i="1"/>
  <c r="L12" i="1"/>
  <c r="L18" i="1"/>
  <c r="L10" i="1"/>
  <c r="L16" i="1"/>
  <c r="L30" i="1"/>
  <c r="L56" i="1"/>
  <c r="L31" i="1"/>
  <c r="L14" i="1"/>
  <c r="L58" i="1"/>
  <c r="L47" i="1"/>
  <c r="L36" i="1" l="1"/>
  <c r="L52" i="1"/>
  <c r="N1" i="1"/>
  <c r="M4" i="1"/>
  <c r="K54" i="1"/>
  <c r="K63" i="1" s="1"/>
  <c r="M29" i="1"/>
  <c r="M38" i="1"/>
  <c r="M58" i="1"/>
  <c r="M10" i="1"/>
  <c r="M9" i="1"/>
  <c r="M14" i="1"/>
  <c r="M30" i="1"/>
  <c r="M15" i="1"/>
  <c r="M32" i="1"/>
  <c r="M25" i="1"/>
  <c r="M46" i="1"/>
  <c r="M23" i="1"/>
  <c r="M22" i="1"/>
  <c r="M24" i="1"/>
  <c r="M41" i="1"/>
  <c r="M18" i="1"/>
  <c r="M26" i="1"/>
  <c r="M28" i="1"/>
  <c r="M42" i="1"/>
  <c r="M8" i="1"/>
  <c r="M6" i="1"/>
  <c r="M49" i="1"/>
  <c r="M48" i="1"/>
  <c r="M45" i="1"/>
  <c r="M31" i="1"/>
  <c r="M17" i="1"/>
  <c r="M61" i="1"/>
  <c r="M60" i="1"/>
  <c r="M56" i="1"/>
  <c r="M43" i="1"/>
  <c r="M59" i="1"/>
  <c r="M16" i="1"/>
  <c r="M50" i="1"/>
  <c r="M13" i="1"/>
  <c r="M11" i="1"/>
  <c r="M19" i="1"/>
  <c r="M21" i="1"/>
  <c r="M39" i="1"/>
  <c r="M57" i="1"/>
  <c r="M44" i="1"/>
  <c r="M34" i="1"/>
  <c r="M47" i="1"/>
  <c r="M27" i="1"/>
  <c r="M7" i="1"/>
  <c r="M12" i="1"/>
  <c r="M20" i="1"/>
  <c r="M40" i="1"/>
  <c r="M33" i="1"/>
  <c r="M36" i="1" l="1"/>
  <c r="M52" i="1"/>
  <c r="O1" i="1"/>
  <c r="N4" i="1"/>
  <c r="L54" i="1"/>
  <c r="L63" i="1" s="1"/>
  <c r="N12" i="1"/>
  <c r="N10" i="1"/>
  <c r="N21" i="1"/>
  <c r="N57" i="1"/>
  <c r="N19" i="1"/>
  <c r="N16" i="1"/>
  <c r="N41" i="1"/>
  <c r="N27" i="1"/>
  <c r="N26" i="1"/>
  <c r="N8" i="1"/>
  <c r="N24" i="1"/>
  <c r="N7" i="1"/>
  <c r="N14" i="1"/>
  <c r="N48" i="1"/>
  <c r="N59" i="1"/>
  <c r="N13" i="1"/>
  <c r="N29" i="1"/>
  <c r="N50" i="1"/>
  <c r="N25" i="1"/>
  <c r="N44" i="1"/>
  <c r="N18" i="1"/>
  <c r="N39" i="1"/>
  <c r="N17" i="1"/>
  <c r="N32" i="1"/>
  <c r="N31" i="1"/>
  <c r="N38" i="1"/>
  <c r="N42" i="1"/>
  <c r="N22" i="1"/>
  <c r="N46" i="1"/>
  <c r="N45" i="1"/>
  <c r="N20" i="1"/>
  <c r="N47" i="1"/>
  <c r="N9" i="1"/>
  <c r="N49" i="1"/>
  <c r="N6" i="1"/>
  <c r="N43" i="1"/>
  <c r="N60" i="1"/>
  <c r="N15" i="1"/>
  <c r="N11" i="1"/>
  <c r="N56" i="1"/>
  <c r="N33" i="1"/>
  <c r="N40" i="1"/>
  <c r="N58" i="1"/>
  <c r="N28" i="1"/>
  <c r="N34" i="1"/>
  <c r="N23" i="1"/>
  <c r="N61" i="1"/>
  <c r="N30" i="1"/>
  <c r="N52" i="1" l="1"/>
  <c r="N36" i="1"/>
  <c r="P1" i="1"/>
  <c r="P4" i="1" s="1"/>
  <c r="O4" i="1"/>
  <c r="M54" i="1"/>
  <c r="O61" i="1"/>
  <c r="O49" i="1"/>
  <c r="P33" i="1"/>
  <c r="O59" i="1"/>
  <c r="O28" i="1"/>
  <c r="O23" i="1"/>
  <c r="P40" i="1"/>
  <c r="O9" i="1"/>
  <c r="O60" i="1"/>
  <c r="O58" i="1"/>
  <c r="O32" i="1"/>
  <c r="O43" i="1"/>
  <c r="P58" i="1"/>
  <c r="P60" i="1"/>
  <c r="P30" i="1"/>
  <c r="P32" i="1"/>
  <c r="P57" i="1"/>
  <c r="O39" i="1"/>
  <c r="O31" i="1"/>
  <c r="O33" i="1"/>
  <c r="O45" i="1"/>
  <c r="P21" i="1"/>
  <c r="P20" i="1"/>
  <c r="P27" i="1"/>
  <c r="P19" i="1"/>
  <c r="P17" i="1"/>
  <c r="O40" i="1"/>
  <c r="O50" i="1"/>
  <c r="O15" i="1"/>
  <c r="P56" i="1"/>
  <c r="O57" i="1"/>
  <c r="P10" i="1"/>
  <c r="P6" i="1"/>
  <c r="O21" i="1"/>
  <c r="O44" i="1"/>
  <c r="O46" i="1"/>
  <c r="O25" i="1"/>
  <c r="P15" i="1"/>
  <c r="P49" i="1"/>
  <c r="P41" i="1"/>
  <c r="O7" i="1"/>
  <c r="P28" i="1"/>
  <c r="P13" i="1"/>
  <c r="P34" i="1"/>
  <c r="P38" i="1"/>
  <c r="O30" i="1"/>
  <c r="P43" i="1"/>
  <c r="O22" i="1"/>
  <c r="O27" i="1"/>
  <c r="P46" i="1"/>
  <c r="O29" i="1"/>
  <c r="P48" i="1"/>
  <c r="O16" i="1"/>
  <c r="O34" i="1"/>
  <c r="O41" i="1"/>
  <c r="O19" i="1"/>
  <c r="O10" i="1"/>
  <c r="P31" i="1"/>
  <c r="P50" i="1"/>
  <c r="O26" i="1"/>
  <c r="P59" i="1"/>
  <c r="P14" i="1"/>
  <c r="O56" i="1"/>
  <c r="P16" i="1"/>
  <c r="P61" i="1"/>
  <c r="P42" i="1"/>
  <c r="P29" i="1"/>
  <c r="P8" i="1"/>
  <c r="P44" i="1"/>
  <c r="O11" i="1"/>
  <c r="O6" i="1"/>
  <c r="P47" i="1"/>
  <c r="O24" i="1"/>
  <c r="P12" i="1"/>
  <c r="P25" i="1"/>
  <c r="O8" i="1"/>
  <c r="P24" i="1"/>
  <c r="P39" i="1"/>
  <c r="P11" i="1"/>
  <c r="P22" i="1"/>
  <c r="P26" i="1"/>
  <c r="O47" i="1"/>
  <c r="O42" i="1"/>
  <c r="P9" i="1"/>
  <c r="O12" i="1"/>
  <c r="P18" i="1"/>
  <c r="O14" i="1"/>
  <c r="O48" i="1"/>
  <c r="P23" i="1"/>
  <c r="O38" i="1"/>
  <c r="P45" i="1"/>
  <c r="O20" i="1"/>
  <c r="P7" i="1"/>
  <c r="O17" i="1"/>
  <c r="O18" i="1"/>
  <c r="O13" i="1"/>
  <c r="N54" i="1" l="1"/>
  <c r="N63" i="1" s="1"/>
  <c r="R58" i="1"/>
  <c r="R28" i="1"/>
  <c r="R50" i="1"/>
  <c r="R38" i="1"/>
  <c r="R29" i="1"/>
  <c r="R21" i="1"/>
  <c r="R47" i="1"/>
  <c r="R39" i="1"/>
  <c r="R48" i="1"/>
  <c r="R44" i="1"/>
  <c r="R40" i="1"/>
  <c r="R49" i="1"/>
  <c r="R41" i="1"/>
  <c r="R24" i="1"/>
  <c r="R60" i="1"/>
  <c r="R42" i="1"/>
  <c r="R17" i="1"/>
  <c r="R61" i="1"/>
  <c r="R45" i="1"/>
  <c r="R20" i="1"/>
  <c r="R12" i="1"/>
  <c r="R11" i="1"/>
  <c r="R7" i="1"/>
  <c r="R32" i="1"/>
  <c r="R31" i="1"/>
  <c r="R27" i="1"/>
  <c r="R23" i="1"/>
  <c r="R19" i="1"/>
  <c r="R15" i="1"/>
  <c r="R8" i="1"/>
  <c r="R16" i="1"/>
  <c r="R46" i="1"/>
  <c r="R9" i="1"/>
  <c r="R25" i="1"/>
  <c r="R59" i="1"/>
  <c r="R56" i="1"/>
  <c r="R33" i="1"/>
  <c r="R13" i="1"/>
  <c r="R57" i="1"/>
  <c r="R43" i="1"/>
  <c r="R10" i="1"/>
  <c r="R30" i="1"/>
  <c r="R22" i="1"/>
  <c r="R34" i="1"/>
  <c r="R18" i="1"/>
  <c r="R14" i="1"/>
  <c r="R26" i="1"/>
  <c r="R6" i="1"/>
  <c r="M63" i="1"/>
  <c r="O52" i="1"/>
  <c r="O36" i="1"/>
  <c r="O54" i="1" s="1"/>
  <c r="P52" i="1"/>
  <c r="P36" i="1"/>
  <c r="P54" i="1" s="1"/>
  <c r="P63" i="1" l="1"/>
  <c r="R52" i="1"/>
  <c r="R36" i="1"/>
  <c r="R54" i="1"/>
  <c r="O63" i="1"/>
  <c r="R63" i="1" l="1"/>
</calcChain>
</file>

<file path=xl/sharedStrings.xml><?xml version="1.0" encoding="utf-8"?>
<sst xmlns="http://schemas.openxmlformats.org/spreadsheetml/2006/main" count="26" uniqueCount="23">
  <si>
    <t>Automation Sheet</t>
  </si>
  <si>
    <t>This sheet is used to automate workbooks and worksheets as defined in the 'Define Automation' dialogue.</t>
  </si>
  <si>
    <t>Please complete each column below with the following information:</t>
  </si>
  <si>
    <t>Cell 1..n</t>
  </si>
  <si>
    <t>The combination of automation values</t>
  </si>
  <si>
    <t>Workbook Name</t>
  </si>
  <si>
    <t>The name given to the resulting workbook(s) (not required for printing).</t>
  </si>
  <si>
    <t>Email Address</t>
  </si>
  <si>
    <t>The recipient(s) email address(es), separated by semi colons (not required for printing or saving).</t>
  </si>
  <si>
    <t>Where a Workbook Name or Email Address is left blank, it's value will be taken from the previous row.</t>
  </si>
  <si>
    <t>Cell 1</t>
  </si>
  <si>
    <t>HH Inc. (Consolidated)</t>
  </si>
  <si>
    <t>Consolidated.xls</t>
  </si>
  <si>
    <t>phil.jose@solution7.co.uk</t>
  </si>
  <si>
    <t>HH Inc. : Honeycomb USA</t>
  </si>
  <si>
    <t>USA.PDF</t>
  </si>
  <si>
    <t>Balance Sheet</t>
  </si>
  <si>
    <t>2017</t>
  </si>
  <si>
    <t>Total</t>
  </si>
  <si>
    <t>Total Assets</t>
  </si>
  <si>
    <t>Total Liabilities</t>
  </si>
  <si>
    <t>Net Assets / (Liabilities)</t>
  </si>
  <si>
    <t>Total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</si>
</sst>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4" fillId="0" borderId="0" xfId="2" applyProtection="1">
      <protection locked="0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Border="1" applyAlignment="1">
      <alignment horizontal="right" vertical="center"/>
    </xf>
    <xf numFmtId="49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64" fontId="0" fillId="0" borderId="0" xfId="1" applyNumberFormat="1" applyFont="1" applyFill="1" applyAlignment="1">
      <alignment horizontal="right" vertical="center"/>
    </xf>
    <xf numFmtId="164" fontId="0" fillId="0" borderId="1" xfId="1" applyNumberFormat="1" applyFont="1" applyBorder="1" applyAlignment="1">
      <alignment horizontal="right" vertical="center"/>
    </xf>
    <xf numFmtId="164" fontId="0" fillId="0" borderId="0" xfId="1" applyNumberFormat="1" applyFont="1" applyBorder="1" applyAlignment="1">
      <alignment horizontal="right" vertical="center"/>
    </xf>
    <xf numFmtId="164" fontId="0" fillId="0" borderId="2" xfId="1" applyNumberFormat="1" applyFont="1" applyBorder="1" applyAlignment="1">
      <alignment horizontal="right" vertical="center"/>
    </xf>
    <xf numFmtId="164" fontId="0" fillId="0" borderId="3" xfId="1" applyNumberFormat="1" applyFont="1" applyBorder="1" applyAlignment="1">
      <alignment horizontal="right"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1" xfId="0" applyNumberFormat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49" fontId="2" fillId="0" borderId="0" xfId="0" applyNumberFormat="1" applyFont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164" fontId="2" fillId="0" borderId="0" xfId="1" applyNumberFormat="1" applyFont="1" applyFill="1" applyAlignment="1">
      <alignment horizontal="right" vertical="center"/>
    </xf>
    <xf numFmtId="49" fontId="8" fillId="0" borderId="0" xfId="0" applyNumberFormat="1" applyFont="1" applyAlignment="1">
      <alignment horizontal="left" vertical="center" indent="1"/>
    </xf>
    <xf numFmtId="49" fontId="8" fillId="0" borderId="0" xfId="0" applyNumberFormat="1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0" fillId="0" borderId="5" xfId="0" applyNumberForma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7" xfId="0" applyNumberFormat="1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8" xfId="0" quotePrefix="1" applyBorder="1" applyAlignment="1">
      <alignment horizontal="left" vertical="center" indent="1"/>
    </xf>
    <xf numFmtId="0" fontId="0" fillId="0" borderId="9" xfId="0" applyNumberFormat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49" fontId="7" fillId="2" borderId="11" xfId="0" applyNumberFormat="1" applyFont="1" applyFill="1" applyBorder="1" applyAlignment="1">
      <alignment horizontal="left" vertical="center" indent="1"/>
    </xf>
    <xf numFmtId="0" fontId="7" fillId="2" borderId="12" xfId="0" applyFont="1" applyFill="1" applyBorder="1" applyAlignment="1">
      <alignment horizontal="left" vertical="center" indent="1"/>
    </xf>
    <xf numFmtId="49" fontId="0" fillId="0" borderId="0" xfId="0" applyNumberFormat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164" fontId="0" fillId="0" borderId="5" xfId="1" applyNumberFormat="1" applyFont="1" applyBorder="1" applyAlignment="1">
      <alignment horizontal="right" vertical="center"/>
    </xf>
    <xf numFmtId="164" fontId="0" fillId="0" borderId="13" xfId="1" applyNumberFormat="1" applyFont="1" applyBorder="1" applyAlignment="1">
      <alignment horizontal="right" vertical="center"/>
    </xf>
    <xf numFmtId="164" fontId="0" fillId="0" borderId="6" xfId="1" applyNumberFormat="1" applyFont="1" applyBorder="1" applyAlignment="1">
      <alignment horizontal="right" vertical="center"/>
    </xf>
    <xf numFmtId="164" fontId="0" fillId="0" borderId="7" xfId="1" applyNumberFormat="1" applyFont="1" applyBorder="1" applyAlignment="1">
      <alignment horizontal="right" vertical="center"/>
    </xf>
    <xf numFmtId="164" fontId="0" fillId="0" borderId="8" xfId="1" applyNumberFormat="1" applyFont="1" applyBorder="1" applyAlignment="1">
      <alignment horizontal="right" vertical="center"/>
    </xf>
    <xf numFmtId="0" fontId="0" fillId="0" borderId="0" xfId="0" applyBorder="1"/>
    <xf numFmtId="164" fontId="0" fillId="0" borderId="9" xfId="1" applyNumberFormat="1" applyFont="1" applyBorder="1" applyAlignment="1">
      <alignment horizontal="right" vertical="center"/>
    </xf>
    <xf numFmtId="164" fontId="0" fillId="0" borderId="14" xfId="1" applyNumberFormat="1" applyFont="1" applyBorder="1" applyAlignment="1">
      <alignment horizontal="right" vertical="center"/>
    </xf>
    <xf numFmtId="164" fontId="0" fillId="0" borderId="10" xfId="1" applyNumberFormat="1" applyFont="1" applyBorder="1" applyAlignment="1">
      <alignment horizontal="right" vertical="center"/>
    </xf>
    <xf numFmtId="164" fontId="0" fillId="0" borderId="15" xfId="1" applyNumberFormat="1" applyFont="1" applyBorder="1" applyAlignment="1">
      <alignment horizontal="right" vertical="center"/>
    </xf>
    <xf numFmtId="164" fontId="0" fillId="0" borderId="16" xfId="1" applyNumberFormat="1" applyFont="1" applyBorder="1" applyAlignment="1">
      <alignment horizontal="right" vertical="center"/>
    </xf>
    <xf numFmtId="164" fontId="0" fillId="0" borderId="17" xfId="1" applyNumberFormat="1" applyFont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164" fontId="7" fillId="2" borderId="11" xfId="1" applyNumberFormat="1" applyFont="1" applyFill="1" applyBorder="1" applyAlignment="1">
      <alignment horizontal="right" vertical="center"/>
    </xf>
    <xf numFmtId="164" fontId="7" fillId="2" borderId="18" xfId="1" applyNumberFormat="1" applyFont="1" applyFill="1" applyBorder="1" applyAlignment="1">
      <alignment horizontal="right" vertical="center"/>
    </xf>
    <xf numFmtId="164" fontId="7" fillId="2" borderId="12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49" fontId="0" fillId="0" borderId="18" xfId="0" applyNumberFormat="1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49" fontId="0" fillId="0" borderId="13" xfId="0" applyNumberFormat="1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7" fillId="2" borderId="6" xfId="0" applyFont="1" applyFill="1" applyBorder="1" applyAlignment="1">
      <alignment horizontal="left" vertical="center" indent="1"/>
    </xf>
    <xf numFmtId="0" fontId="9" fillId="0" borderId="0" xfId="0" applyFont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655617</xdr:colOff>
      <xdr:row>1</xdr:row>
      <xdr:rowOff>74220</xdr:rowOff>
    </xdr:from>
    <xdr:to>
      <xdr:col>18</xdr:col>
      <xdr:colOff>6755</xdr:colOff>
      <xdr:row>1</xdr:row>
      <xdr:rowOff>683873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85620C-6020-4A59-943C-927F8F52F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30747" y="74220"/>
          <a:ext cx="1664352" cy="60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hil.jose@solution7.co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zoomScale="130" zoomScaleNormal="130" workbookViewId="0">
      <pane ySplit="12" topLeftCell="A13" activePane="bottomLeft" state="frozen"/>
      <selection pane="bottomLeft" activeCell="C13" sqref="C13"/>
    </sheetView>
  </sheetViews>
  <sheetFormatPr defaultColWidth="9.140625" defaultRowHeight="15"/>
  <cols>
    <col min="1" max="1" width="32.85546875" style="2" bestFit="1" customWidth="1"/>
    <col min="2" max="2" width="33.85546875" style="2" customWidth="1"/>
    <col min="3" max="3" width="56.140625" style="2" customWidth="1"/>
    <col min="4" max="16384" width="9.140625" style="2"/>
  </cols>
  <sheetData>
    <row r="1" spans="1:3" ht="26.25">
      <c r="A1" s="1" t="s">
        <v>0</v>
      </c>
    </row>
    <row r="3" spans="1:3">
      <c r="A3" s="2" t="s">
        <v>1</v>
      </c>
    </row>
    <row r="4" spans="1:3">
      <c r="A4" s="2" t="s">
        <v>2</v>
      </c>
    </row>
    <row r="6" spans="1:3">
      <c r="A6" s="3" t="s">
        <v>3</v>
      </c>
      <c r="B6" s="2" t="s">
        <v>4</v>
      </c>
    </row>
    <row r="7" spans="1:3">
      <c r="A7" s="3" t="s">
        <v>5</v>
      </c>
      <c r="B7" s="2" t="s">
        <v>6</v>
      </c>
    </row>
    <row r="8" spans="1:3">
      <c r="A8" s="3" t="s">
        <v>7</v>
      </c>
      <c r="B8" s="2" t="s">
        <v>8</v>
      </c>
    </row>
    <row r="10" spans="1:3">
      <c r="A10" s="2" t="s">
        <v>9</v>
      </c>
    </row>
    <row r="12" spans="1:3" s="3" customFormat="1">
      <c r="A12" s="3" t="s">
        <v>10</v>
      </c>
      <c r="B12" s="3" t="s">
        <v>5</v>
      </c>
      <c r="C12" s="3" t="s">
        <v>7</v>
      </c>
    </row>
    <row r="13" spans="1:3">
      <c r="A13" s="4" t="s">
        <v>11</v>
      </c>
      <c r="B13" s="4" t="s">
        <v>12</v>
      </c>
      <c r="C13" s="5" t="s">
        <v>13</v>
      </c>
    </row>
    <row r="14" spans="1:3">
      <c r="A14" s="4" t="s">
        <v>14</v>
      </c>
      <c r="B14" s="4" t="s">
        <v>15</v>
      </c>
      <c r="C14" s="5"/>
    </row>
  </sheetData>
  <sheetProtection sheet="1" formatCells="0" formatColumns="0" formatRows="0" insertColumns="0" insertRows="0" insertHyperlinks="0" deleteRows="0" sort="0" autoFilter="0" pivotTables="0"/>
  <dataValidations count="1">
    <dataValidation type="list" errorStyle="warning" operator="equal" allowBlank="1" showInputMessage="1" showErrorMessage="1" sqref="A12:XFD12" xr:uid="{00000000-0002-0000-0000-000000000000}">
      <formula1>"Cell 1, Workbook Name, Email Address, Token 1, Token 2, Token 3, Token 4, Token 5, Token 6, Token 7, Token 8, Token 9"</formula1>
    </dataValidation>
  </dataValidations>
  <hyperlinks>
    <hyperlink ref="C13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63"/>
  <sheetViews>
    <sheetView showGridLines="0" tabSelected="1" topLeftCell="A2" zoomScale="77" zoomScaleNormal="77" workbookViewId="0">
      <selection activeCell="C2" sqref="C2"/>
    </sheetView>
  </sheetViews>
  <sheetFormatPr defaultColWidth="9.140625" defaultRowHeight="21" customHeight="1"/>
  <cols>
    <col min="1" max="1" width="3.7109375" style="6" customWidth="1"/>
    <col min="2" max="2" width="9.140625" style="21" customWidth="1"/>
    <col min="3" max="3" width="38.5703125" style="21" customWidth="1"/>
    <col min="4" max="4" width="1.5703125" style="6" customWidth="1"/>
    <col min="5" max="16" width="14.7109375" style="8" customWidth="1"/>
    <col min="17" max="17" width="1.7109375" style="9" customWidth="1"/>
    <col min="18" max="18" width="18.28515625" style="10" customWidth="1"/>
    <col min="19" max="16384" width="9.140625" style="6"/>
  </cols>
  <sheetData>
    <row r="1" spans="2:18" ht="21" hidden="1" customHeight="1">
      <c r="E1" s="7">
        <f>DATE(C4,1,1)</f>
        <v>42736</v>
      </c>
      <c r="F1" s="7">
        <f t="shared" ref="F1:P1" si="0">EDATE(E1,1)</f>
        <v>42767</v>
      </c>
      <c r="G1" s="7">
        <f t="shared" si="0"/>
        <v>42795</v>
      </c>
      <c r="H1" s="7">
        <f t="shared" si="0"/>
        <v>42826</v>
      </c>
      <c r="I1" s="7">
        <f t="shared" si="0"/>
        <v>42856</v>
      </c>
      <c r="J1" s="7">
        <f t="shared" si="0"/>
        <v>42887</v>
      </c>
      <c r="K1" s="7">
        <f t="shared" si="0"/>
        <v>42917</v>
      </c>
      <c r="L1" s="7">
        <f t="shared" si="0"/>
        <v>42948</v>
      </c>
      <c r="M1" s="7">
        <f t="shared" si="0"/>
        <v>42979</v>
      </c>
      <c r="N1" s="7">
        <f t="shared" si="0"/>
        <v>43009</v>
      </c>
      <c r="O1" s="7">
        <f t="shared" si="0"/>
        <v>43040</v>
      </c>
      <c r="P1" s="7">
        <f t="shared" si="0"/>
        <v>43070</v>
      </c>
    </row>
    <row r="2" spans="2:18" ht="61.5" customHeight="1">
      <c r="C2" s="29" t="s">
        <v>11</v>
      </c>
      <c r="F2" s="68" t="s">
        <v>16</v>
      </c>
      <c r="G2" s="68"/>
      <c r="H2" s="68"/>
      <c r="I2" s="68"/>
      <c r="J2" s="68"/>
      <c r="K2" s="68"/>
      <c r="L2" s="68"/>
      <c r="M2" s="68"/>
      <c r="N2" s="68"/>
      <c r="O2" s="68"/>
    </row>
    <row r="3" spans="2:18" ht="3.75" customHeight="1">
      <c r="D3" s="11"/>
    </row>
    <row r="4" spans="2:18" s="27" customFormat="1" ht="21" customHeight="1">
      <c r="B4" s="24"/>
      <c r="C4" s="30" t="s">
        <v>17</v>
      </c>
      <c r="D4" s="25"/>
      <c r="E4" s="55" t="str">
        <f t="shared" ref="E4:P4" si="1">TEXT(E1,"mmm yyyy")</f>
        <v>Jan 2017</v>
      </c>
      <c r="F4" s="56" t="str">
        <f t="shared" si="1"/>
        <v>Feb 2017</v>
      </c>
      <c r="G4" s="56" t="str">
        <f t="shared" si="1"/>
        <v>Mar 2017</v>
      </c>
      <c r="H4" s="56" t="str">
        <f t="shared" si="1"/>
        <v>Apr 2017</v>
      </c>
      <c r="I4" s="56" t="str">
        <f t="shared" si="1"/>
        <v>May 2017</v>
      </c>
      <c r="J4" s="56" t="str">
        <f t="shared" si="1"/>
        <v>Jun 2017</v>
      </c>
      <c r="K4" s="56" t="str">
        <f t="shared" si="1"/>
        <v>Jul 2017</v>
      </c>
      <c r="L4" s="56" t="str">
        <f t="shared" si="1"/>
        <v>Aug 2017</v>
      </c>
      <c r="M4" s="56" t="str">
        <f t="shared" si="1"/>
        <v>Sep 2017</v>
      </c>
      <c r="N4" s="56" t="str">
        <f t="shared" si="1"/>
        <v>Oct 2017</v>
      </c>
      <c r="O4" s="56" t="str">
        <f t="shared" si="1"/>
        <v>Nov 2017</v>
      </c>
      <c r="P4" s="57" t="str">
        <f t="shared" si="1"/>
        <v>Dec 2017</v>
      </c>
      <c r="Q4" s="26"/>
      <c r="R4" s="58" t="s">
        <v>18</v>
      </c>
    </row>
    <row r="5" spans="2:18" s="12" customFormat="1" ht="7.5" customHeight="1">
      <c r="B5" s="31"/>
      <c r="C5" s="31"/>
      <c r="D5" s="13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14"/>
      <c r="R5" s="31"/>
    </row>
    <row r="6" spans="2:18" ht="21" customHeight="1">
      <c r="B6" s="32" t="str">
        <f>IF(TRUE,"1000","LI(0,0)")</f>
        <v>1000</v>
      </c>
      <c r="C6" s="33" t="str">
        <f>IF(TRUE,"Checking","LI(0,1)")</f>
        <v>Checking</v>
      </c>
      <c r="E6" s="43" t="e">
        <f ca="1">_xll.NSGLABAL($C$2,$B6,"Jan 2001",E$4)</f>
        <v>#NAME?</v>
      </c>
      <c r="F6" s="44" t="e">
        <f ca="1">_xll.NSGLABAL($C$2,$B6,"Jan 2001",F$4)</f>
        <v>#NAME?</v>
      </c>
      <c r="G6" s="44" t="e">
        <f ca="1">_xll.NSGLABAL($C$2,$B6,"Jan 2001",G$4)</f>
        <v>#NAME?</v>
      </c>
      <c r="H6" s="44" t="e">
        <f ca="1">_xll.NSGLABAL($C$2,$B6,"Jan 2001",H$4)</f>
        <v>#NAME?</v>
      </c>
      <c r="I6" s="44" t="e">
        <f ca="1">_xll.NSGLABAL($C$2,$B6,"Jan 2001",I$4)</f>
        <v>#NAME?</v>
      </c>
      <c r="J6" s="44" t="e">
        <f ca="1">_xll.NSGLABAL($C$2,$B6,"Jan 2001",J$4)</f>
        <v>#NAME?</v>
      </c>
      <c r="K6" s="44" t="e">
        <f ca="1">_xll.NSGLABAL($C$2,$B6,"Jan 2001",K$4)</f>
        <v>#NAME?</v>
      </c>
      <c r="L6" s="44" t="e">
        <f ca="1">_xll.NSGLABAL($C$2,$B6,"Jan 2001",L$4)</f>
        <v>#NAME?</v>
      </c>
      <c r="M6" s="44" t="e">
        <f ca="1">_xll.NSGLABAL($C$2,$B6,"Jan 2001",M$4)</f>
        <v>#NAME?</v>
      </c>
      <c r="N6" s="44" t="e">
        <f ca="1">_xll.NSGLABAL($C$2,$B6,"Jan 2001",N$4)</f>
        <v>#NAME?</v>
      </c>
      <c r="O6" s="44" t="e">
        <f ca="1">_xll.NSGLABAL($C$2,$B6,"Jan 2001",O$4)</f>
        <v>#NAME?</v>
      </c>
      <c r="P6" s="45" t="e">
        <f ca="1">_xll.NSGLABAL($C$2,$B6,"Jan 2001",P$4)</f>
        <v>#NAME?</v>
      </c>
      <c r="Q6" s="15"/>
      <c r="R6" s="52" t="e">
        <f t="shared" ref="R6:R34" ca="1" si="2">SUM(E6:P6)</f>
        <v>#NAME?</v>
      </c>
    </row>
    <row r="7" spans="2:18" ht="21" customHeight="1">
      <c r="B7" s="34" t="str">
        <f>IF(TRUE,"1001","LI(1,0)")</f>
        <v>1001</v>
      </c>
      <c r="C7" s="35" t="str">
        <f>IF(TRUE,"Checking Mexico Demo","LI(1,1)")</f>
        <v>Checking Mexico Demo</v>
      </c>
      <c r="E7" s="46" t="e">
        <f ca="1">_xll.NSGLABAL($C$2,$B7,"Jan 2001",E$4)</f>
        <v>#NAME?</v>
      </c>
      <c r="F7" s="17" t="e">
        <f ca="1">_xll.NSGLABAL($C$2,$B7,"Jan 2001",F$4)</f>
        <v>#NAME?</v>
      </c>
      <c r="G7" s="17" t="e">
        <f ca="1">_xll.NSGLABAL($C$2,$B7,"Jan 2001",G$4)</f>
        <v>#NAME?</v>
      </c>
      <c r="H7" s="17" t="e">
        <f ca="1">_xll.NSGLABAL($C$2,$B7,"Jan 2001",H$4)</f>
        <v>#NAME?</v>
      </c>
      <c r="I7" s="17" t="e">
        <f ca="1">_xll.NSGLABAL($C$2,$B7,"Jan 2001",I$4)</f>
        <v>#NAME?</v>
      </c>
      <c r="J7" s="17" t="e">
        <f ca="1">_xll.NSGLABAL($C$2,$B7,"Jan 2001",J$4)</f>
        <v>#NAME?</v>
      </c>
      <c r="K7" s="17" t="e">
        <f ca="1">_xll.NSGLABAL($C$2,$B7,"Jan 2001",K$4)</f>
        <v>#NAME?</v>
      </c>
      <c r="L7" s="17" t="e">
        <f ca="1">_xll.NSGLABAL($C$2,$B7,"Jan 2001",L$4)</f>
        <v>#NAME?</v>
      </c>
      <c r="M7" s="17" t="e">
        <f ca="1">_xll.NSGLABAL($C$2,$B7,"Jan 2001",M$4)</f>
        <v>#NAME?</v>
      </c>
      <c r="N7" s="17" t="e">
        <f ca="1">_xll.NSGLABAL($C$2,$B7,"Jan 2001",N$4)</f>
        <v>#NAME?</v>
      </c>
      <c r="O7" s="17" t="e">
        <f ca="1">_xll.NSGLABAL($C$2,$B7,"Jan 2001",O$4)</f>
        <v>#NAME?</v>
      </c>
      <c r="P7" s="47" t="e">
        <f ca="1">_xll.NSGLABAL($C$2,$B7,"Jan 2001",P$4)</f>
        <v>#NAME?</v>
      </c>
      <c r="Q7" s="15"/>
      <c r="R7" s="53" t="e">
        <f t="shared" ca="1" si="2"/>
        <v>#NAME?</v>
      </c>
    </row>
    <row r="8" spans="2:18" ht="21" customHeight="1">
      <c r="B8" s="34" t="str">
        <f>IF(TRUE,"1002","LI(2,0)")</f>
        <v>1002</v>
      </c>
      <c r="C8" s="35" t="str">
        <f>IF(TRUE,"Savings","LI(2,1)")</f>
        <v>Savings</v>
      </c>
      <c r="E8" s="46" t="e">
        <f ca="1">_xll.NSGLABAL($C$2,$B8,"Jan 2001",E$4)</f>
        <v>#NAME?</v>
      </c>
      <c r="F8" s="17" t="e">
        <f ca="1">_xll.NSGLABAL($C$2,$B8,"Jan 2001",F$4)</f>
        <v>#NAME?</v>
      </c>
      <c r="G8" s="17" t="e">
        <f ca="1">_xll.NSGLABAL($C$2,$B8,"Jan 2001",G$4)</f>
        <v>#NAME?</v>
      </c>
      <c r="H8" s="17" t="e">
        <f ca="1">_xll.NSGLABAL($C$2,$B8,"Jan 2001",H$4)</f>
        <v>#NAME?</v>
      </c>
      <c r="I8" s="17" t="e">
        <f ca="1">_xll.NSGLABAL($C$2,$B8,"Jan 2001",I$4)</f>
        <v>#NAME?</v>
      </c>
      <c r="J8" s="17" t="e">
        <f ca="1">_xll.NSGLABAL($C$2,$B8,"Jan 2001",J$4)</f>
        <v>#NAME?</v>
      </c>
      <c r="K8" s="17" t="e">
        <f ca="1">_xll.NSGLABAL($C$2,$B8,"Jan 2001",K$4)</f>
        <v>#NAME?</v>
      </c>
      <c r="L8" s="17" t="e">
        <f ca="1">_xll.NSGLABAL($C$2,$B8,"Jan 2001",L$4)</f>
        <v>#NAME?</v>
      </c>
      <c r="M8" s="17" t="e">
        <f ca="1">_xll.NSGLABAL($C$2,$B8,"Jan 2001",M$4)</f>
        <v>#NAME?</v>
      </c>
      <c r="N8" s="17" t="e">
        <f ca="1">_xll.NSGLABAL($C$2,$B8,"Jan 2001",N$4)</f>
        <v>#NAME?</v>
      </c>
      <c r="O8" s="17" t="e">
        <f ca="1">_xll.NSGLABAL($C$2,$B8,"Jan 2001",O$4)</f>
        <v>#NAME?</v>
      </c>
      <c r="P8" s="47" t="e">
        <f ca="1">_xll.NSGLABAL($C$2,$B8,"Jan 2001",P$4)</f>
        <v>#NAME?</v>
      </c>
      <c r="Q8" s="15"/>
      <c r="R8" s="53" t="e">
        <f t="shared" ca="1" si="2"/>
        <v>#NAME?</v>
      </c>
    </row>
    <row r="9" spans="2:18" ht="21" customHeight="1">
      <c r="B9" s="34" t="str">
        <f>IF(TRUE,"1003","LI(3,0)")</f>
        <v>1003</v>
      </c>
      <c r="C9" s="35" t="str">
        <f>IF(TRUE,"Checking Europe Demo","LI(3,1)")</f>
        <v>Checking Europe Demo</v>
      </c>
      <c r="E9" s="46" t="e">
        <f ca="1">_xll.NSGLABAL($C$2,$B9,"Jan 2001",E$4)</f>
        <v>#NAME?</v>
      </c>
      <c r="F9" s="17" t="e">
        <f ca="1">_xll.NSGLABAL($C$2,$B9,"Jan 2001",F$4)</f>
        <v>#NAME?</v>
      </c>
      <c r="G9" s="17" t="e">
        <f ca="1">_xll.NSGLABAL($C$2,$B9,"Jan 2001",G$4)</f>
        <v>#NAME?</v>
      </c>
      <c r="H9" s="17" t="e">
        <f ca="1">_xll.NSGLABAL($C$2,$B9,"Jan 2001",H$4)</f>
        <v>#NAME?</v>
      </c>
      <c r="I9" s="17" t="e">
        <f ca="1">_xll.NSGLABAL($C$2,$B9,"Jan 2001",I$4)</f>
        <v>#NAME?</v>
      </c>
      <c r="J9" s="17" t="e">
        <f ca="1">_xll.NSGLABAL($C$2,$B9,"Jan 2001",J$4)</f>
        <v>#NAME?</v>
      </c>
      <c r="K9" s="17" t="e">
        <f ca="1">_xll.NSGLABAL($C$2,$B9,"Jan 2001",K$4)</f>
        <v>#NAME?</v>
      </c>
      <c r="L9" s="17" t="e">
        <f ca="1">_xll.NSGLABAL($C$2,$B9,"Jan 2001",L$4)</f>
        <v>#NAME?</v>
      </c>
      <c r="M9" s="17" t="e">
        <f ca="1">_xll.NSGLABAL($C$2,$B9,"Jan 2001",M$4)</f>
        <v>#NAME?</v>
      </c>
      <c r="N9" s="17" t="e">
        <f ca="1">_xll.NSGLABAL($C$2,$B9,"Jan 2001",N$4)</f>
        <v>#NAME?</v>
      </c>
      <c r="O9" s="17" t="e">
        <f ca="1">_xll.NSGLABAL($C$2,$B9,"Jan 2001",O$4)</f>
        <v>#NAME?</v>
      </c>
      <c r="P9" s="47" t="e">
        <f ca="1">_xll.NSGLABAL($C$2,$B9,"Jan 2001",P$4)</f>
        <v>#NAME?</v>
      </c>
      <c r="Q9" s="15"/>
      <c r="R9" s="53" t="e">
        <f t="shared" ca="1" si="2"/>
        <v>#NAME?</v>
      </c>
    </row>
    <row r="10" spans="2:18" ht="21" customHeight="1">
      <c r="B10" s="34" t="str">
        <f>IF(TRUE,"1004","LI(4,0)")</f>
        <v>1004</v>
      </c>
      <c r="C10" s="35" t="str">
        <f>IF(TRUE,"Payroll","LI(4,1)")</f>
        <v>Payroll</v>
      </c>
      <c r="E10" s="46" t="e">
        <f ca="1">_xll.NSGLABAL($C$2,$B10,"Jan 2001",E$4)</f>
        <v>#NAME?</v>
      </c>
      <c r="F10" s="17" t="e">
        <f ca="1">_xll.NSGLABAL($C$2,$B10,"Jan 2001",F$4)</f>
        <v>#NAME?</v>
      </c>
      <c r="G10" s="17" t="e">
        <f ca="1">_xll.NSGLABAL($C$2,$B10,"Jan 2001",G$4)</f>
        <v>#NAME?</v>
      </c>
      <c r="H10" s="17" t="e">
        <f ca="1">_xll.NSGLABAL($C$2,$B10,"Jan 2001",H$4)</f>
        <v>#NAME?</v>
      </c>
      <c r="I10" s="17" t="e">
        <f ca="1">_xll.NSGLABAL($C$2,$B10,"Jan 2001",I$4)</f>
        <v>#NAME?</v>
      </c>
      <c r="J10" s="17" t="e">
        <f ca="1">_xll.NSGLABAL($C$2,$B10,"Jan 2001",J$4)</f>
        <v>#NAME?</v>
      </c>
      <c r="K10" s="17" t="e">
        <f ca="1">_xll.NSGLABAL($C$2,$B10,"Jan 2001",K$4)</f>
        <v>#NAME?</v>
      </c>
      <c r="L10" s="17" t="e">
        <f ca="1">_xll.NSGLABAL($C$2,$B10,"Jan 2001",L$4)</f>
        <v>#NAME?</v>
      </c>
      <c r="M10" s="17" t="e">
        <f ca="1">_xll.NSGLABAL($C$2,$B10,"Jan 2001",M$4)</f>
        <v>#NAME?</v>
      </c>
      <c r="N10" s="17" t="e">
        <f ca="1">_xll.NSGLABAL($C$2,$B10,"Jan 2001",N$4)</f>
        <v>#NAME?</v>
      </c>
      <c r="O10" s="17" t="e">
        <f ca="1">_xll.NSGLABAL($C$2,$B10,"Jan 2001",O$4)</f>
        <v>#NAME?</v>
      </c>
      <c r="P10" s="47" t="e">
        <f ca="1">_xll.NSGLABAL($C$2,$B10,"Jan 2001",P$4)</f>
        <v>#NAME?</v>
      </c>
      <c r="Q10" s="15"/>
      <c r="R10" s="53" t="e">
        <f t="shared" ca="1" si="2"/>
        <v>#NAME?</v>
      </c>
    </row>
    <row r="11" spans="2:18" ht="21" hidden="1" customHeight="1">
      <c r="B11" s="34" t="str">
        <f>IF(TRUE,"1006","LI(5,0)")</f>
        <v>1006</v>
      </c>
      <c r="C11" s="35" t="str">
        <f>IF(TRUE,"Petty Cash","LI(5,1)")</f>
        <v>Petty Cash</v>
      </c>
      <c r="E11" s="46" t="e">
        <f ca="1">_xll.NSGLABAL($C$2,$B11,"Jan 2001",E$4)</f>
        <v>#NAME?</v>
      </c>
      <c r="F11" s="17" t="e">
        <f ca="1">_xll.NSGLABAL($C$2,$B11,"Jan 2001",F$4)</f>
        <v>#NAME?</v>
      </c>
      <c r="G11" s="17" t="e">
        <f ca="1">_xll.NSGLABAL($C$2,$B11,"Jan 2001",G$4)</f>
        <v>#NAME?</v>
      </c>
      <c r="H11" s="17" t="e">
        <f ca="1">_xll.NSGLABAL($C$2,$B11,"Jan 2001",H$4)</f>
        <v>#NAME?</v>
      </c>
      <c r="I11" s="17" t="e">
        <f ca="1">_xll.NSGLABAL($C$2,$B11,"Jan 2001",I$4)</f>
        <v>#NAME?</v>
      </c>
      <c r="J11" s="17" t="e">
        <f ca="1">_xll.NSGLABAL($C$2,$B11,"Jan 2001",J$4)</f>
        <v>#NAME?</v>
      </c>
      <c r="K11" s="17" t="e">
        <f ca="1">_xll.NSGLABAL($C$2,$B11,"Jan 2001",K$4)</f>
        <v>#NAME?</v>
      </c>
      <c r="L11" s="17" t="e">
        <f ca="1">_xll.NSGLABAL($C$2,$B11,"Jan 2001",L$4)</f>
        <v>#NAME?</v>
      </c>
      <c r="M11" s="17" t="e">
        <f ca="1">_xll.NSGLABAL($C$2,$B11,"Jan 2001",M$4)</f>
        <v>#NAME?</v>
      </c>
      <c r="N11" s="17" t="e">
        <f ca="1">_xll.NSGLABAL($C$2,$B11,"Jan 2001",N$4)</f>
        <v>#NAME?</v>
      </c>
      <c r="O11" s="17" t="e">
        <f ca="1">_xll.NSGLABAL($C$2,$B11,"Jan 2001",O$4)</f>
        <v>#NAME?</v>
      </c>
      <c r="P11" s="47" t="e">
        <f ca="1">_xll.NSGLABAL($C$2,$B11,"Jan 2001",P$4)</f>
        <v>#NAME?</v>
      </c>
      <c r="Q11" s="15"/>
      <c r="R11" s="53" t="e">
        <f t="shared" ca="1" si="2"/>
        <v>#NAME?</v>
      </c>
    </row>
    <row r="12" spans="2:18" ht="21" hidden="1" customHeight="1">
      <c r="B12" s="34" t="str">
        <f>IF(TRUE,"1008","LI(6,0)")</f>
        <v>1008</v>
      </c>
      <c r="C12" s="35" t="str">
        <f>IF(TRUE,"Cash on Hand","LI(6,1)")</f>
        <v>Cash on Hand</v>
      </c>
      <c r="E12" s="46" t="e">
        <f ca="1">_xll.NSGLABAL($C$2,$B12,"Jan 2001",E$4)</f>
        <v>#NAME?</v>
      </c>
      <c r="F12" s="17" t="e">
        <f ca="1">_xll.NSGLABAL($C$2,$B12,"Jan 2001",F$4)</f>
        <v>#NAME?</v>
      </c>
      <c r="G12" s="17" t="e">
        <f ca="1">_xll.NSGLABAL($C$2,$B12,"Jan 2001",G$4)</f>
        <v>#NAME?</v>
      </c>
      <c r="H12" s="48"/>
      <c r="I12" s="17" t="e">
        <f ca="1">_xll.NSGLABAL($C$2,$B12,"Jan 2001",I$4)</f>
        <v>#NAME?</v>
      </c>
      <c r="J12" s="17" t="e">
        <f ca="1">_xll.NSGLABAL($C$2,$B12,"Jan 2001",J$4)</f>
        <v>#NAME?</v>
      </c>
      <c r="K12" s="17" t="e">
        <f ca="1">_xll.NSGLABAL($C$2,$B12,"Jan 2001",K$4)</f>
        <v>#NAME?</v>
      </c>
      <c r="L12" s="17" t="e">
        <f ca="1">_xll.NSGLABAL($C$2,$B12,"Jan 2001",L$4)</f>
        <v>#NAME?</v>
      </c>
      <c r="M12" s="17" t="e">
        <f ca="1">_xll.NSGLABAL($C$2,$B12,"Jan 2001",M$4)</f>
        <v>#NAME?</v>
      </c>
      <c r="N12" s="17" t="e">
        <f ca="1">_xll.NSGLABAL($C$2,$B12,"Jan 2001",N$4)</f>
        <v>#NAME?</v>
      </c>
      <c r="O12" s="17" t="e">
        <f ca="1">_xll.NSGLABAL($C$2,$B12,"Jan 2001",O$4)</f>
        <v>#NAME?</v>
      </c>
      <c r="P12" s="47" t="e">
        <f ca="1">_xll.NSGLABAL($C$2,$B12,"Jan 2001",P$4)</f>
        <v>#NAME?</v>
      </c>
      <c r="Q12" s="15"/>
      <c r="R12" s="53" t="e">
        <f t="shared" ca="1" si="2"/>
        <v>#NAME?</v>
      </c>
    </row>
    <row r="13" spans="2:18" ht="21" hidden="1" customHeight="1">
      <c r="B13" s="34" t="str">
        <f>IF(TRUE,"1050","LI(7,0)")</f>
        <v>1050</v>
      </c>
      <c r="C13" s="35" t="str">
        <f>IF(TRUE,"First Community Bank VISA","LI(7,1)")</f>
        <v>First Community Bank VISA</v>
      </c>
      <c r="E13" s="46" t="e">
        <f ca="1">_xll.NSGLABAL($C$2,$B13,"Jan 2001",E$4)</f>
        <v>#NAME?</v>
      </c>
      <c r="F13" s="17" t="e">
        <f ca="1">_xll.NSGLABAL($C$2,$B13,"Jan 2001",F$4)</f>
        <v>#NAME?</v>
      </c>
      <c r="G13" s="17" t="e">
        <f ca="1">_xll.NSGLABAL($C$2,$B13,"Jan 2001",G$4)</f>
        <v>#NAME?</v>
      </c>
      <c r="H13" s="17" t="e">
        <f ca="1">_xll.NSGLABAL($C$2,$B13,"Jan 2001",H$4)</f>
        <v>#NAME?</v>
      </c>
      <c r="I13" s="17" t="e">
        <f ca="1">_xll.NSGLABAL($C$2,$B13,"Jan 2001",I$4)</f>
        <v>#NAME?</v>
      </c>
      <c r="J13" s="17" t="e">
        <f ca="1">_xll.NSGLABAL($C$2,$B13,"Jan 2001",J$4)</f>
        <v>#NAME?</v>
      </c>
      <c r="K13" s="17" t="e">
        <f ca="1">_xll.NSGLABAL($C$2,$B13,"Jan 2001",K$4)</f>
        <v>#NAME?</v>
      </c>
      <c r="L13" s="17" t="e">
        <f ca="1">_xll.NSGLABAL($C$2,$B13,"Jan 2001",L$4)</f>
        <v>#NAME?</v>
      </c>
      <c r="M13" s="17" t="e">
        <f ca="1">_xll.NSGLABAL($C$2,$B13,"Jan 2001",M$4)</f>
        <v>#NAME?</v>
      </c>
      <c r="N13" s="17" t="e">
        <f ca="1">_xll.NSGLABAL($C$2,$B13,"Jan 2001",N$4)</f>
        <v>#NAME?</v>
      </c>
      <c r="O13" s="17" t="e">
        <f ca="1">_xll.NSGLABAL($C$2,$B13,"Jan 2001",O$4)</f>
        <v>#NAME?</v>
      </c>
      <c r="P13" s="47" t="e">
        <f ca="1">_xll.NSGLABAL($C$2,$B13,"Jan 2001",P$4)</f>
        <v>#NAME?</v>
      </c>
      <c r="Q13" s="15"/>
      <c r="R13" s="53" t="e">
        <f t="shared" ca="1" si="2"/>
        <v>#NAME?</v>
      </c>
    </row>
    <row r="14" spans="2:18" ht="21" hidden="1" customHeight="1">
      <c r="B14" s="34" t="str">
        <f>IF(TRUE,"1090","LI(8,0)")</f>
        <v>1090</v>
      </c>
      <c r="C14" s="35" t="str">
        <f>IF(TRUE,"Undeposited Funds","LI(8,1)")</f>
        <v>Undeposited Funds</v>
      </c>
      <c r="E14" s="46" t="e">
        <f ca="1">_xll.NSGLABAL($C$2,$B14,"Jan 2001",E$4)</f>
        <v>#NAME?</v>
      </c>
      <c r="F14" s="17" t="e">
        <f ca="1">_xll.NSGLABAL($C$2,$B14,"Jan 2001",F$4)</f>
        <v>#NAME?</v>
      </c>
      <c r="G14" s="17" t="e">
        <f ca="1">_xll.NSGLABAL($C$2,$B14,"Jan 2001",G$4)</f>
        <v>#NAME?</v>
      </c>
      <c r="H14" s="17" t="e">
        <f ca="1">_xll.NSGLABAL($C$2,$B14,"Jan 2001",H$4)</f>
        <v>#NAME?</v>
      </c>
      <c r="I14" s="17" t="e">
        <f ca="1">_xll.NSGLABAL($C$2,$B14,"Jan 2001",I$4)</f>
        <v>#NAME?</v>
      </c>
      <c r="J14" s="17" t="e">
        <f ca="1">_xll.NSGLABAL($C$2,$B14,"Jan 2001",J$4)</f>
        <v>#NAME?</v>
      </c>
      <c r="K14" s="17" t="e">
        <f ca="1">_xll.NSGLABAL($C$2,$B14,"Jan 2001",K$4)</f>
        <v>#NAME?</v>
      </c>
      <c r="L14" s="17" t="e">
        <f ca="1">_xll.NSGLABAL($C$2,$B14,"Jan 2001",L$4)</f>
        <v>#NAME?</v>
      </c>
      <c r="M14" s="17" t="e">
        <f ca="1">_xll.NSGLABAL($C$2,$B14,"Jan 2001",M$4)</f>
        <v>#NAME?</v>
      </c>
      <c r="N14" s="17" t="e">
        <f ca="1">_xll.NSGLABAL($C$2,$B14,"Jan 2001",N$4)</f>
        <v>#NAME?</v>
      </c>
      <c r="O14" s="17" t="e">
        <f ca="1">_xll.NSGLABAL($C$2,$B14,"Jan 2001",O$4)</f>
        <v>#NAME?</v>
      </c>
      <c r="P14" s="47" t="e">
        <f ca="1">_xll.NSGLABAL($C$2,$B14,"Jan 2001",P$4)</f>
        <v>#NAME?</v>
      </c>
      <c r="Q14" s="15"/>
      <c r="R14" s="53" t="e">
        <f t="shared" ca="1" si="2"/>
        <v>#NAME?</v>
      </c>
    </row>
    <row r="15" spans="2:18" ht="21" hidden="1" customHeight="1">
      <c r="B15" s="34" t="str">
        <f>IF(TRUE,"1100","LI(9,0)")</f>
        <v>1100</v>
      </c>
      <c r="C15" s="36" t="str">
        <f>IF(TRUE,"Accounts Receivable","LI(9,1)")</f>
        <v>Accounts Receivable</v>
      </c>
      <c r="D15" s="20"/>
      <c r="E15" s="46" t="e">
        <f ca="1">_xll.NSGLABAL($C$2,$B15,"Jan 2001",E$4)</f>
        <v>#NAME?</v>
      </c>
      <c r="F15" s="17" t="e">
        <f ca="1">_xll.NSGLABAL($C$2,$B15,"Jan 2001",F$4)</f>
        <v>#NAME?</v>
      </c>
      <c r="G15" s="17" t="e">
        <f ca="1">_xll.NSGLABAL($C$2,$B15,"Jan 2001",G$4)</f>
        <v>#NAME?</v>
      </c>
      <c r="H15" s="17" t="e">
        <f ca="1">_xll.NSGLABAL($C$2,$B15,"Jan 2001",H$4)</f>
        <v>#NAME?</v>
      </c>
      <c r="I15" s="17" t="e">
        <f ca="1">_xll.NSGLABAL($C$2,$B15,"Jan 2001",I$4)</f>
        <v>#NAME?</v>
      </c>
      <c r="J15" s="17" t="e">
        <f ca="1">_xll.NSGLABAL($C$2,$B15,"Jan 2001",J$4)</f>
        <v>#NAME?</v>
      </c>
      <c r="K15" s="17" t="e">
        <f ca="1">_xll.NSGLABAL($C$2,$B15,"Jan 2001",K$4)</f>
        <v>#NAME?</v>
      </c>
      <c r="L15" s="17" t="e">
        <f ca="1">_xll.NSGLABAL($C$2,$B15,"Jan 2001",L$4)</f>
        <v>#NAME?</v>
      </c>
      <c r="M15" s="17" t="e">
        <f ca="1">_xll.NSGLABAL($C$2,$B15,"Jan 2001",M$4)</f>
        <v>#NAME?</v>
      </c>
      <c r="N15" s="17" t="e">
        <f ca="1">_xll.NSGLABAL($C$2,$B15,"Jan 2001",N$4)</f>
        <v>#NAME?</v>
      </c>
      <c r="O15" s="17" t="e">
        <f ca="1">_xll.NSGLABAL($C$2,$B15,"Jan 2001",O$4)</f>
        <v>#NAME?</v>
      </c>
      <c r="P15" s="47" t="e">
        <f ca="1">_xll.NSGLABAL($C$2,$B15,"Jan 2001",P$4)</f>
        <v>#NAME?</v>
      </c>
      <c r="Q15" s="15"/>
      <c r="R15" s="53" t="e">
        <f t="shared" ca="1" si="2"/>
        <v>#NAME?</v>
      </c>
    </row>
    <row r="16" spans="2:18" ht="21" hidden="1" customHeight="1">
      <c r="B16" s="34" t="str">
        <f>IF(TRUE,"1102","LI(10,0)")</f>
        <v>1102</v>
      </c>
      <c r="C16" s="35" t="str">
        <f>IF(TRUE,"Allowance for Doubtful Accounts","LI(10,1)")</f>
        <v>Allowance for Doubtful Accounts</v>
      </c>
      <c r="E16" s="46" t="e">
        <f ca="1">_xll.NSGLABAL($C$2,$B16,"Jan 2001",E$4)</f>
        <v>#NAME?</v>
      </c>
      <c r="F16" s="17" t="e">
        <f ca="1">_xll.NSGLABAL($C$2,$B16,"Jan 2001",F$4)</f>
        <v>#NAME?</v>
      </c>
      <c r="G16" s="17" t="e">
        <f ca="1">_xll.NSGLABAL($C$2,$B16,"Jan 2001",G$4)</f>
        <v>#NAME?</v>
      </c>
      <c r="H16" s="17" t="e">
        <f ca="1">_xll.NSGLABAL($C$2,$B16,"Jan 2001",H$4)</f>
        <v>#NAME?</v>
      </c>
      <c r="I16" s="17" t="e">
        <f ca="1">_xll.NSGLABAL($C$2,$B16,"Jan 2001",I$4)</f>
        <v>#NAME?</v>
      </c>
      <c r="J16" s="17" t="e">
        <f ca="1">_xll.NSGLABAL($C$2,$B16,"Jan 2001",J$4)</f>
        <v>#NAME?</v>
      </c>
      <c r="K16" s="17" t="e">
        <f ca="1">_xll.NSGLABAL($C$2,$B16,"Jan 2001",K$4)</f>
        <v>#NAME?</v>
      </c>
      <c r="L16" s="17" t="e">
        <f ca="1">_xll.NSGLABAL($C$2,$B16,"Jan 2001",L$4)</f>
        <v>#NAME?</v>
      </c>
      <c r="M16" s="17" t="e">
        <f ca="1">_xll.NSGLABAL($C$2,$B16,"Jan 2001",M$4)</f>
        <v>#NAME?</v>
      </c>
      <c r="N16" s="17" t="e">
        <f ca="1">_xll.NSGLABAL($C$2,$B16,"Jan 2001",N$4)</f>
        <v>#NAME?</v>
      </c>
      <c r="O16" s="17" t="e">
        <f ca="1">_xll.NSGLABAL($C$2,$B16,"Jan 2001",O$4)</f>
        <v>#NAME?</v>
      </c>
      <c r="P16" s="47" t="e">
        <f ca="1">_xll.NSGLABAL($C$2,$B16,"Jan 2001",P$4)</f>
        <v>#NAME?</v>
      </c>
      <c r="Q16" s="15"/>
      <c r="R16" s="53" t="e">
        <f t="shared" ca="1" si="2"/>
        <v>#NAME?</v>
      </c>
    </row>
    <row r="17" spans="2:18" ht="21" hidden="1" customHeight="1">
      <c r="B17" s="34" t="str">
        <f>IF(TRUE,"1150","LI(11,0)")</f>
        <v>1150</v>
      </c>
      <c r="C17" s="35" t="str">
        <f>IF(TRUE,"Employee Advances","LI(11,1)")</f>
        <v>Employee Advances</v>
      </c>
      <c r="E17" s="46" t="e">
        <f ca="1">_xll.NSGLABAL($C$2,$B17,"Jan 2001",E$4)</f>
        <v>#NAME?</v>
      </c>
      <c r="F17" s="17" t="e">
        <f ca="1">_xll.NSGLABAL($C$2,$B17,"Jan 2001",F$4)</f>
        <v>#NAME?</v>
      </c>
      <c r="G17" s="17" t="e">
        <f ca="1">_xll.NSGLABAL($C$2,$B17,"Jan 2001",G$4)</f>
        <v>#NAME?</v>
      </c>
      <c r="H17" s="17" t="e">
        <f ca="1">_xll.NSGLABAL($C$2,$B17,"Jan 2001",H$4)</f>
        <v>#NAME?</v>
      </c>
      <c r="I17" s="17" t="e">
        <f ca="1">_xll.NSGLABAL($C$2,$B17,"Jan 2001",I$4)</f>
        <v>#NAME?</v>
      </c>
      <c r="J17" s="17" t="e">
        <f ca="1">_xll.NSGLABAL($C$2,$B17,"Jan 2001",J$4)</f>
        <v>#NAME?</v>
      </c>
      <c r="K17" s="17" t="e">
        <f ca="1">_xll.NSGLABAL($C$2,$B17,"Jan 2001",K$4)</f>
        <v>#NAME?</v>
      </c>
      <c r="L17" s="17" t="e">
        <f ca="1">_xll.NSGLABAL($C$2,$B17,"Jan 2001",L$4)</f>
        <v>#NAME?</v>
      </c>
      <c r="M17" s="17" t="e">
        <f ca="1">_xll.NSGLABAL($C$2,$B17,"Jan 2001",M$4)</f>
        <v>#NAME?</v>
      </c>
      <c r="N17" s="17" t="e">
        <f ca="1">_xll.NSGLABAL($C$2,$B17,"Jan 2001",N$4)</f>
        <v>#NAME?</v>
      </c>
      <c r="O17" s="17" t="e">
        <f ca="1">_xll.NSGLABAL($C$2,$B17,"Jan 2001",O$4)</f>
        <v>#NAME?</v>
      </c>
      <c r="P17" s="47" t="e">
        <f ca="1">_xll.NSGLABAL($C$2,$B17,"Jan 2001",P$4)</f>
        <v>#NAME?</v>
      </c>
      <c r="Q17" s="15"/>
      <c r="R17" s="53" t="e">
        <f t="shared" ca="1" si="2"/>
        <v>#NAME?</v>
      </c>
    </row>
    <row r="18" spans="2:18" ht="21" hidden="1" customHeight="1">
      <c r="B18" s="34" t="str">
        <f>IF(TRUE,"1300","LI(12,0)")</f>
        <v>1300</v>
      </c>
      <c r="C18" s="35" t="str">
        <f>IF(TRUE,"Prepaid Expenses","LI(12,1)")</f>
        <v>Prepaid Expenses</v>
      </c>
      <c r="E18" s="46" t="e">
        <f ca="1">_xll.NSGLABAL($C$2,$B18,"Jan 2001",E$4)</f>
        <v>#NAME?</v>
      </c>
      <c r="F18" s="17" t="e">
        <f ca="1">_xll.NSGLABAL($C$2,$B18,"Jan 2001",F$4)</f>
        <v>#NAME?</v>
      </c>
      <c r="G18" s="17" t="e">
        <f ca="1">_xll.NSGLABAL($C$2,$B18,"Jan 2001",G$4)</f>
        <v>#NAME?</v>
      </c>
      <c r="H18" s="17" t="e">
        <f ca="1">_xll.NSGLABAL($C$2,$B18,"Jan 2001",H$4)</f>
        <v>#NAME?</v>
      </c>
      <c r="I18" s="17" t="e">
        <f ca="1">_xll.NSGLABAL($C$2,$B18,"Jan 2001",I$4)</f>
        <v>#NAME?</v>
      </c>
      <c r="J18" s="17" t="e">
        <f ca="1">_xll.NSGLABAL($C$2,$B18,"Jan 2001",J$4)</f>
        <v>#NAME?</v>
      </c>
      <c r="K18" s="17" t="e">
        <f ca="1">_xll.NSGLABAL($C$2,$B18,"Jan 2001",K$4)</f>
        <v>#NAME?</v>
      </c>
      <c r="L18" s="17" t="e">
        <f ca="1">_xll.NSGLABAL($C$2,$B18,"Jan 2001",L$4)</f>
        <v>#NAME?</v>
      </c>
      <c r="M18" s="17" t="e">
        <f ca="1">_xll.NSGLABAL($C$2,$B18,"Jan 2001",M$4)</f>
        <v>#NAME?</v>
      </c>
      <c r="N18" s="17" t="e">
        <f ca="1">_xll.NSGLABAL($C$2,$B18,"Jan 2001",N$4)</f>
        <v>#NAME?</v>
      </c>
      <c r="O18" s="17" t="e">
        <f ca="1">_xll.NSGLABAL($C$2,$B18,"Jan 2001",O$4)</f>
        <v>#NAME?</v>
      </c>
      <c r="P18" s="47" t="e">
        <f ca="1">_xll.NSGLABAL($C$2,$B18,"Jan 2001",P$4)</f>
        <v>#NAME?</v>
      </c>
      <c r="Q18" s="15"/>
      <c r="R18" s="53" t="e">
        <f t="shared" ca="1" si="2"/>
        <v>#NAME?</v>
      </c>
    </row>
    <row r="19" spans="2:18" ht="21" hidden="1" customHeight="1">
      <c r="B19" s="34" t="str">
        <f>IF(TRUE,"1310","LI(13,0)")</f>
        <v>1310</v>
      </c>
      <c r="C19" s="35" t="str">
        <f>IF(TRUE,"Prepaid Income Taxes","LI(13,1)")</f>
        <v>Prepaid Income Taxes</v>
      </c>
      <c r="E19" s="46" t="e">
        <f ca="1">_xll.NSGLABAL($C$2,$B19,"Jan 2001",E$4)</f>
        <v>#NAME?</v>
      </c>
      <c r="F19" s="17" t="e">
        <f ca="1">_xll.NSGLABAL($C$2,$B19,"Jan 2001",F$4)</f>
        <v>#NAME?</v>
      </c>
      <c r="G19" s="17" t="e">
        <f ca="1">_xll.NSGLABAL($C$2,$B19,"Jan 2001",G$4)</f>
        <v>#NAME?</v>
      </c>
      <c r="H19" s="17" t="e">
        <f ca="1">_xll.NSGLABAL($C$2,$B19,"Jan 2001",H$4)</f>
        <v>#NAME?</v>
      </c>
      <c r="I19" s="17" t="e">
        <f ca="1">_xll.NSGLABAL($C$2,$B19,"Jan 2001",I$4)</f>
        <v>#NAME?</v>
      </c>
      <c r="J19" s="17" t="e">
        <f ca="1">_xll.NSGLABAL($C$2,$B19,"Jan 2001",J$4)</f>
        <v>#NAME?</v>
      </c>
      <c r="K19" s="17" t="e">
        <f ca="1">_xll.NSGLABAL($C$2,$B19,"Jan 2001",K$4)</f>
        <v>#NAME?</v>
      </c>
      <c r="L19" s="17" t="e">
        <f ca="1">_xll.NSGLABAL($C$2,$B19,"Jan 2001",L$4)</f>
        <v>#NAME?</v>
      </c>
      <c r="M19" s="17" t="e">
        <f ca="1">_xll.NSGLABAL($C$2,$B19,"Jan 2001",M$4)</f>
        <v>#NAME?</v>
      </c>
      <c r="N19" s="17" t="e">
        <f ca="1">_xll.NSGLABAL($C$2,$B19,"Jan 2001",N$4)</f>
        <v>#NAME?</v>
      </c>
      <c r="O19" s="17" t="e">
        <f ca="1">_xll.NSGLABAL($C$2,$B19,"Jan 2001",O$4)</f>
        <v>#NAME?</v>
      </c>
      <c r="P19" s="47" t="e">
        <f ca="1">_xll.NSGLABAL($C$2,$B19,"Jan 2001",P$4)</f>
        <v>#NAME?</v>
      </c>
      <c r="Q19" s="15"/>
      <c r="R19" s="53" t="e">
        <f t="shared" ca="1" si="2"/>
        <v>#NAME?</v>
      </c>
    </row>
    <row r="20" spans="2:18" ht="21" hidden="1" customHeight="1">
      <c r="B20" s="34" t="str">
        <f>IF(TRUE,"1320","LI(14,0)")</f>
        <v>1320</v>
      </c>
      <c r="C20" s="35" t="str">
        <f>IF(TRUE,"Note Receivable-Current","LI(14,1)")</f>
        <v>Note Receivable-Current</v>
      </c>
      <c r="E20" s="46" t="e">
        <f ca="1">_xll.NSGLABAL($C$2,$B20,"Jan 2001",E$4)</f>
        <v>#NAME?</v>
      </c>
      <c r="F20" s="17" t="e">
        <f ca="1">_xll.NSGLABAL($C$2,$B20,"Jan 2001",F$4)</f>
        <v>#NAME?</v>
      </c>
      <c r="G20" s="17" t="e">
        <f ca="1">_xll.NSGLABAL($C$2,$B20,"Jan 2001",G$4)</f>
        <v>#NAME?</v>
      </c>
      <c r="H20" s="17" t="e">
        <f ca="1">_xll.NSGLABAL($C$2,$B20,"Jan 2001",H$4)</f>
        <v>#NAME?</v>
      </c>
      <c r="I20" s="17" t="e">
        <f ca="1">_xll.NSGLABAL($C$2,$B20,"Jan 2001",I$4)</f>
        <v>#NAME?</v>
      </c>
      <c r="J20" s="17" t="e">
        <f ca="1">_xll.NSGLABAL($C$2,$B20,"Jan 2001",J$4)</f>
        <v>#NAME?</v>
      </c>
      <c r="K20" s="17" t="e">
        <f ca="1">_xll.NSGLABAL($C$2,$B20,"Jan 2001",K$4)</f>
        <v>#NAME?</v>
      </c>
      <c r="L20" s="17" t="e">
        <f ca="1">_xll.NSGLABAL($C$2,$B20,"Jan 2001",L$4)</f>
        <v>#NAME?</v>
      </c>
      <c r="M20" s="17" t="e">
        <f ca="1">_xll.NSGLABAL($C$2,$B20,"Jan 2001",M$4)</f>
        <v>#NAME?</v>
      </c>
      <c r="N20" s="17" t="e">
        <f ca="1">_xll.NSGLABAL($C$2,$B20,"Jan 2001",N$4)</f>
        <v>#NAME?</v>
      </c>
      <c r="O20" s="17" t="e">
        <f ca="1">_xll.NSGLABAL($C$2,$B20,"Jan 2001",O$4)</f>
        <v>#NAME?</v>
      </c>
      <c r="P20" s="47" t="e">
        <f ca="1">_xll.NSGLABAL($C$2,$B20,"Jan 2001",P$4)</f>
        <v>#NAME?</v>
      </c>
      <c r="Q20" s="15"/>
      <c r="R20" s="53" t="e">
        <f t="shared" ca="1" si="2"/>
        <v>#NAME?</v>
      </c>
    </row>
    <row r="21" spans="2:18" ht="21" hidden="1" customHeight="1">
      <c r="B21" s="34" t="str">
        <f>IF(TRUE,"1350","LI(15,0)")</f>
        <v>1350</v>
      </c>
      <c r="C21" s="35" t="str">
        <f>IF(TRUE,"WIP","LI(15,1)")</f>
        <v>WIP</v>
      </c>
      <c r="E21" s="46" t="e">
        <f ca="1">_xll.NSGLABAL($C$2,$B21,"Jan 2001",E$4)</f>
        <v>#NAME?</v>
      </c>
      <c r="F21" s="17" t="e">
        <f ca="1">_xll.NSGLABAL($C$2,$B21,"Jan 2001",F$4)</f>
        <v>#NAME?</v>
      </c>
      <c r="G21" s="17" t="e">
        <f ca="1">_xll.NSGLABAL($C$2,$B21,"Jan 2001",G$4)</f>
        <v>#NAME?</v>
      </c>
      <c r="H21" s="17" t="e">
        <f ca="1">_xll.NSGLABAL($C$2,$B21,"Jan 2001",H$4)</f>
        <v>#NAME?</v>
      </c>
      <c r="I21" s="17" t="e">
        <f ca="1">_xll.NSGLABAL($C$2,$B21,"Jan 2001",I$4)</f>
        <v>#NAME?</v>
      </c>
      <c r="J21" s="17" t="e">
        <f ca="1">_xll.NSGLABAL($C$2,$B21,"Jan 2001",J$4)</f>
        <v>#NAME?</v>
      </c>
      <c r="K21" s="17" t="e">
        <f ca="1">_xll.NSGLABAL($C$2,$B21,"Jan 2001",K$4)</f>
        <v>#NAME?</v>
      </c>
      <c r="L21" s="17" t="e">
        <f ca="1">_xll.NSGLABAL($C$2,$B21,"Jan 2001",L$4)</f>
        <v>#NAME?</v>
      </c>
      <c r="M21" s="17" t="e">
        <f ca="1">_xll.NSGLABAL($C$2,$B21,"Jan 2001",M$4)</f>
        <v>#NAME?</v>
      </c>
      <c r="N21" s="17" t="e">
        <f ca="1">_xll.NSGLABAL($C$2,$B21,"Jan 2001",N$4)</f>
        <v>#NAME?</v>
      </c>
      <c r="O21" s="17" t="e">
        <f ca="1">_xll.NSGLABAL($C$2,$B21,"Jan 2001",O$4)</f>
        <v>#NAME?</v>
      </c>
      <c r="P21" s="47" t="e">
        <f ca="1">_xll.NSGLABAL($C$2,$B21,"Jan 2001",P$4)</f>
        <v>#NAME?</v>
      </c>
      <c r="Q21" s="15"/>
      <c r="R21" s="53" t="e">
        <f t="shared" ca="1" si="2"/>
        <v>#NAME?</v>
      </c>
    </row>
    <row r="22" spans="2:18" ht="21" hidden="1" customHeight="1">
      <c r="B22" s="34" t="str">
        <f>IF(TRUE,"1351","LI(16,0)")</f>
        <v>1351</v>
      </c>
      <c r="C22" s="35" t="str">
        <f>IF(TRUE,"WIP Revenue","LI(16,1)")</f>
        <v>WIP Revenue</v>
      </c>
      <c r="E22" s="46" t="e">
        <f ca="1">_xll.NSGLABAL($C$2,$B22,"Jan 2001",E$4)</f>
        <v>#NAME?</v>
      </c>
      <c r="F22" s="17" t="e">
        <f ca="1">_xll.NSGLABAL($C$2,$B22,"Jan 2001",F$4)</f>
        <v>#NAME?</v>
      </c>
      <c r="G22" s="17" t="e">
        <f ca="1">_xll.NSGLABAL($C$2,$B22,"Jan 2001",G$4)</f>
        <v>#NAME?</v>
      </c>
      <c r="H22" s="17" t="e">
        <f ca="1">_xll.NSGLABAL($C$2,$B22,"Jan 2001",H$4)</f>
        <v>#NAME?</v>
      </c>
      <c r="I22" s="17" t="e">
        <f ca="1">_xll.NSGLABAL($C$2,$B22,"Jan 2001",I$4)</f>
        <v>#NAME?</v>
      </c>
      <c r="J22" s="17" t="e">
        <f ca="1">_xll.NSGLABAL($C$2,$B22,"Jan 2001",J$4)</f>
        <v>#NAME?</v>
      </c>
      <c r="K22" s="17" t="e">
        <f ca="1">_xll.NSGLABAL($C$2,$B22,"Jan 2001",K$4)</f>
        <v>#NAME?</v>
      </c>
      <c r="L22" s="17" t="e">
        <f ca="1">_xll.NSGLABAL($C$2,$B22,"Jan 2001",L$4)</f>
        <v>#NAME?</v>
      </c>
      <c r="M22" s="17" t="e">
        <f ca="1">_xll.NSGLABAL($C$2,$B22,"Jan 2001",M$4)</f>
        <v>#NAME?</v>
      </c>
      <c r="N22" s="17" t="e">
        <f ca="1">_xll.NSGLABAL($C$2,$B22,"Jan 2001",N$4)</f>
        <v>#NAME?</v>
      </c>
      <c r="O22" s="17" t="e">
        <f ca="1">_xll.NSGLABAL($C$2,$B22,"Jan 2001",O$4)</f>
        <v>#NAME?</v>
      </c>
      <c r="P22" s="47" t="e">
        <f ca="1">_xll.NSGLABAL($C$2,$B22,"Jan 2001",P$4)</f>
        <v>#NAME?</v>
      </c>
      <c r="Q22" s="15"/>
      <c r="R22" s="53" t="e">
        <f t="shared" ca="1" si="2"/>
        <v>#NAME?</v>
      </c>
    </row>
    <row r="23" spans="2:18" ht="21" hidden="1" customHeight="1">
      <c r="B23" s="34" t="str">
        <f>IF(TRUE,"1352","LI(17,0)")</f>
        <v>1352</v>
      </c>
      <c r="C23" s="35" t="str">
        <f>IF(TRUE,"WIP COGS","LI(17,1)")</f>
        <v>WIP COGS</v>
      </c>
      <c r="E23" s="46" t="e">
        <f ca="1">_xll.NSGLABAL($C$2,$B23,"Jan 2001",E$4)</f>
        <v>#NAME?</v>
      </c>
      <c r="F23" s="17" t="e">
        <f ca="1">_xll.NSGLABAL($C$2,$B23,"Jan 2001",F$4)</f>
        <v>#NAME?</v>
      </c>
      <c r="G23" s="17" t="e">
        <f ca="1">_xll.NSGLABAL($C$2,$B23,"Jan 2001",G$4)</f>
        <v>#NAME?</v>
      </c>
      <c r="H23" s="17" t="e">
        <f ca="1">_xll.NSGLABAL($C$2,$B23,"Jan 2001",H$4)</f>
        <v>#NAME?</v>
      </c>
      <c r="I23" s="17" t="e">
        <f ca="1">_xll.NSGLABAL($C$2,$B23,"Jan 2001",I$4)</f>
        <v>#NAME?</v>
      </c>
      <c r="J23" s="17" t="e">
        <f ca="1">_xll.NSGLABAL($C$2,$B23,"Jan 2001",J$4)</f>
        <v>#NAME?</v>
      </c>
      <c r="K23" s="17" t="e">
        <f ca="1">_xll.NSGLABAL($C$2,$B23,"Jan 2001",K$4)</f>
        <v>#NAME?</v>
      </c>
      <c r="L23" s="17" t="e">
        <f ca="1">_xll.NSGLABAL($C$2,$B23,"Jan 2001",L$4)</f>
        <v>#NAME?</v>
      </c>
      <c r="M23" s="17" t="e">
        <f ca="1">_xll.NSGLABAL($C$2,$B23,"Jan 2001",M$4)</f>
        <v>#NAME?</v>
      </c>
      <c r="N23" s="17" t="e">
        <f ca="1">_xll.NSGLABAL($C$2,$B23,"Jan 2001",N$4)</f>
        <v>#NAME?</v>
      </c>
      <c r="O23" s="17" t="e">
        <f ca="1">_xll.NSGLABAL($C$2,$B23,"Jan 2001",O$4)</f>
        <v>#NAME?</v>
      </c>
      <c r="P23" s="47" t="e">
        <f ca="1">_xll.NSGLABAL($C$2,$B23,"Jan 2001",P$4)</f>
        <v>#NAME?</v>
      </c>
      <c r="Q23" s="15"/>
      <c r="R23" s="53" t="e">
        <f t="shared" ca="1" si="2"/>
        <v>#NAME?</v>
      </c>
    </row>
    <row r="24" spans="2:18" ht="21" hidden="1" customHeight="1">
      <c r="B24" s="34" t="str">
        <f>IF(TRUE,"1400","LI(18,0)")</f>
        <v>1400</v>
      </c>
      <c r="C24" s="35" t="str">
        <f>IF(TRUE,"IT Equipment","LI(18,1)")</f>
        <v>IT Equipment</v>
      </c>
      <c r="E24" s="46" t="e">
        <f ca="1">_xll.NSGLABAL($C$2,$B24,"Jan 2001",E$4)</f>
        <v>#NAME?</v>
      </c>
      <c r="F24" s="17" t="e">
        <f ca="1">_xll.NSGLABAL($C$2,$B24,"Jan 2001",F$4)</f>
        <v>#NAME?</v>
      </c>
      <c r="G24" s="17" t="e">
        <f ca="1">_xll.NSGLABAL($C$2,$B24,"Jan 2001",G$4)</f>
        <v>#NAME?</v>
      </c>
      <c r="H24" s="17" t="e">
        <f ca="1">_xll.NSGLABAL($C$2,$B24,"Jan 2001",H$4)</f>
        <v>#NAME?</v>
      </c>
      <c r="I24" s="17" t="e">
        <f ca="1">_xll.NSGLABAL($C$2,$B24,"Jan 2001",I$4)</f>
        <v>#NAME?</v>
      </c>
      <c r="J24" s="17" t="e">
        <f ca="1">_xll.NSGLABAL($C$2,$B24,"Jan 2001",J$4)</f>
        <v>#NAME?</v>
      </c>
      <c r="K24" s="17" t="e">
        <f ca="1">_xll.NSGLABAL($C$2,$B24,"Jan 2001",K$4)</f>
        <v>#NAME?</v>
      </c>
      <c r="L24" s="17" t="e">
        <f ca="1">_xll.NSGLABAL($C$2,$B24,"Jan 2001",L$4)</f>
        <v>#NAME?</v>
      </c>
      <c r="M24" s="17" t="e">
        <f ca="1">_xll.NSGLABAL($C$2,$B24,"Jan 2001",M$4)</f>
        <v>#NAME?</v>
      </c>
      <c r="N24" s="17" t="e">
        <f ca="1">_xll.NSGLABAL($C$2,$B24,"Jan 2001",N$4)</f>
        <v>#NAME?</v>
      </c>
      <c r="O24" s="17" t="e">
        <f ca="1">_xll.NSGLABAL($C$2,$B24,"Jan 2001",O$4)</f>
        <v>#NAME?</v>
      </c>
      <c r="P24" s="47" t="e">
        <f ca="1">_xll.NSGLABAL($C$2,$B24,"Jan 2001",P$4)</f>
        <v>#NAME?</v>
      </c>
      <c r="Q24" s="15"/>
      <c r="R24" s="53" t="e">
        <f t="shared" ca="1" si="2"/>
        <v>#NAME?</v>
      </c>
    </row>
    <row r="25" spans="2:18" ht="21" hidden="1" customHeight="1">
      <c r="B25" s="34" t="str">
        <f>IF(TRUE,"1410","LI(19,0)")</f>
        <v>1410</v>
      </c>
      <c r="C25" s="35" t="str">
        <f>IF(TRUE,"Furniture &amp; Fixtures","LI(19,1)")</f>
        <v>Furniture &amp; Fixtures</v>
      </c>
      <c r="E25" s="46" t="e">
        <f ca="1">_xll.NSGLABAL($C$2,$B25,"Jan 2001",E$4)</f>
        <v>#NAME?</v>
      </c>
      <c r="F25" s="17" t="e">
        <f ca="1">_xll.NSGLABAL($C$2,$B25,"Jan 2001",F$4)</f>
        <v>#NAME?</v>
      </c>
      <c r="G25" s="17" t="e">
        <f ca="1">_xll.NSGLABAL($C$2,$B25,"Jan 2001",G$4)</f>
        <v>#NAME?</v>
      </c>
      <c r="H25" s="17" t="e">
        <f ca="1">_xll.NSGLABAL($C$2,$B25,"Jan 2001",H$4)</f>
        <v>#NAME?</v>
      </c>
      <c r="I25" s="17" t="e">
        <f ca="1">_xll.NSGLABAL($C$2,$B25,"Jan 2001",I$4)</f>
        <v>#NAME?</v>
      </c>
      <c r="J25" s="17" t="e">
        <f ca="1">_xll.NSGLABAL($C$2,$B25,"Jan 2001",J$4)</f>
        <v>#NAME?</v>
      </c>
      <c r="K25" s="17" t="e">
        <f ca="1">_xll.NSGLABAL($C$2,$B25,"Jan 2001",K$4)</f>
        <v>#NAME?</v>
      </c>
      <c r="L25" s="17" t="e">
        <f ca="1">_xll.NSGLABAL($C$2,$B25,"Jan 2001",L$4)</f>
        <v>#NAME?</v>
      </c>
      <c r="M25" s="17" t="e">
        <f ca="1">_xll.NSGLABAL($C$2,$B25,"Jan 2001",M$4)</f>
        <v>#NAME?</v>
      </c>
      <c r="N25" s="17" t="e">
        <f ca="1">_xll.NSGLABAL($C$2,$B25,"Jan 2001",N$4)</f>
        <v>#NAME?</v>
      </c>
      <c r="O25" s="17" t="e">
        <f ca="1">_xll.NSGLABAL($C$2,$B25,"Jan 2001",O$4)</f>
        <v>#NAME?</v>
      </c>
      <c r="P25" s="47" t="e">
        <f ca="1">_xll.NSGLABAL($C$2,$B25,"Jan 2001",P$4)</f>
        <v>#NAME?</v>
      </c>
      <c r="Q25" s="15"/>
      <c r="R25" s="53" t="e">
        <f t="shared" ca="1" si="2"/>
        <v>#NAME?</v>
      </c>
    </row>
    <row r="26" spans="2:18" ht="21" customHeight="1">
      <c r="B26" s="34" t="str">
        <f>IF(TRUE,"1420","LI(20,0)")</f>
        <v>1420</v>
      </c>
      <c r="C26" s="35" t="str">
        <f>IF(TRUE,"Machinery &amp; Equipment","LI(20,1)")</f>
        <v>Machinery &amp; Equipment</v>
      </c>
      <c r="E26" s="46" t="e">
        <f ca="1">_xll.NSGLABAL($C$2,$B26,"Jan 2001",E$4)</f>
        <v>#NAME?</v>
      </c>
      <c r="F26" s="17" t="e">
        <f ca="1">_xll.NSGLABAL($C$2,$B26,"Jan 2001",F$4)</f>
        <v>#NAME?</v>
      </c>
      <c r="G26" s="17" t="e">
        <f ca="1">_xll.NSGLABAL($C$2,$B26,"Jan 2001",G$4)</f>
        <v>#NAME?</v>
      </c>
      <c r="H26" s="17" t="e">
        <f ca="1">_xll.NSGLABAL($C$2,$B26,"Jan 2001",H$4)</f>
        <v>#NAME?</v>
      </c>
      <c r="I26" s="17" t="e">
        <f ca="1">_xll.NSGLABAL($C$2,$B26,"Jan 2001",I$4)</f>
        <v>#NAME?</v>
      </c>
      <c r="J26" s="17" t="e">
        <f ca="1">_xll.NSGLABAL($C$2,$B26,"Jan 2001",J$4)</f>
        <v>#NAME?</v>
      </c>
      <c r="K26" s="17" t="e">
        <f ca="1">_xll.NSGLABAL($C$2,$B26,"Jan 2001",K$4)</f>
        <v>#NAME?</v>
      </c>
      <c r="L26" s="17" t="e">
        <f ca="1">_xll.NSGLABAL($C$2,$B26,"Jan 2001",L$4)</f>
        <v>#NAME?</v>
      </c>
      <c r="M26" s="17" t="e">
        <f ca="1">_xll.NSGLABAL($C$2,$B26,"Jan 2001",M$4)</f>
        <v>#NAME?</v>
      </c>
      <c r="N26" s="17" t="e">
        <f ca="1">_xll.NSGLABAL($C$2,$B26,"Jan 2001",N$4)</f>
        <v>#NAME?</v>
      </c>
      <c r="O26" s="17" t="e">
        <f ca="1">_xll.NSGLABAL($C$2,$B26,"Jan 2001",O$4)</f>
        <v>#NAME?</v>
      </c>
      <c r="P26" s="47" t="e">
        <f ca="1">_xll.NSGLABAL($C$2,$B26,"Jan 2001",P$4)</f>
        <v>#NAME?</v>
      </c>
      <c r="Q26" s="15"/>
      <c r="R26" s="53" t="e">
        <f t="shared" ca="1" si="2"/>
        <v>#NAME?</v>
      </c>
    </row>
    <row r="27" spans="2:18" ht="21" hidden="1" customHeight="1">
      <c r="B27" s="34" t="str">
        <f>IF(TRUE,"1450","LI(21,0)")</f>
        <v>1450</v>
      </c>
      <c r="C27" s="35" t="str">
        <f>IF(TRUE,"Building","LI(21,1)")</f>
        <v>Building</v>
      </c>
      <c r="E27" s="46" t="e">
        <f ca="1">_xll.NSGLABAL($C$2,$B27,"Jan 2001",E$4)</f>
        <v>#NAME?</v>
      </c>
      <c r="F27" s="17" t="e">
        <f ca="1">_xll.NSGLABAL($C$2,$B27,"Jan 2001",F$4)</f>
        <v>#NAME?</v>
      </c>
      <c r="G27" s="17" t="e">
        <f ca="1">_xll.NSGLABAL($C$2,$B27,"Jan 2001",G$4)</f>
        <v>#NAME?</v>
      </c>
      <c r="H27" s="17" t="e">
        <f ca="1">_xll.NSGLABAL($C$2,$B27,"Jan 2001",H$4)</f>
        <v>#NAME?</v>
      </c>
      <c r="I27" s="17" t="e">
        <f ca="1">_xll.NSGLABAL($C$2,$B27,"Jan 2001",I$4)</f>
        <v>#NAME?</v>
      </c>
      <c r="J27" s="17" t="e">
        <f ca="1">_xll.NSGLABAL($C$2,$B27,"Jan 2001",J$4)</f>
        <v>#NAME?</v>
      </c>
      <c r="K27" s="17" t="e">
        <f ca="1">_xll.NSGLABAL($C$2,$B27,"Jan 2001",K$4)</f>
        <v>#NAME?</v>
      </c>
      <c r="L27" s="17" t="e">
        <f ca="1">_xll.NSGLABAL($C$2,$B27,"Jan 2001",L$4)</f>
        <v>#NAME?</v>
      </c>
      <c r="M27" s="17" t="e">
        <f ca="1">_xll.NSGLABAL($C$2,$B27,"Jan 2001",M$4)</f>
        <v>#NAME?</v>
      </c>
      <c r="N27" s="17" t="e">
        <f ca="1">_xll.NSGLABAL($C$2,$B27,"Jan 2001",N$4)</f>
        <v>#NAME?</v>
      </c>
      <c r="O27" s="17" t="e">
        <f ca="1">_xll.NSGLABAL($C$2,$B27,"Jan 2001",O$4)</f>
        <v>#NAME?</v>
      </c>
      <c r="P27" s="47" t="e">
        <f ca="1">_xll.NSGLABAL($C$2,$B27,"Jan 2001",P$4)</f>
        <v>#NAME?</v>
      </c>
      <c r="Q27" s="15"/>
      <c r="R27" s="53" t="e">
        <f t="shared" ca="1" si="2"/>
        <v>#NAME?</v>
      </c>
    </row>
    <row r="28" spans="2:18" ht="21" hidden="1" customHeight="1">
      <c r="B28" s="34" t="str">
        <f>IF(TRUE,"1470","LI(22,0)")</f>
        <v>1470</v>
      </c>
      <c r="C28" s="35" t="str">
        <f>IF(TRUE,"Leasehold Improvements","LI(22,1)")</f>
        <v>Leasehold Improvements</v>
      </c>
      <c r="E28" s="46" t="e">
        <f ca="1">_xll.NSGLABAL($C$2,$B28,"Jan 2001",E$4)</f>
        <v>#NAME?</v>
      </c>
      <c r="F28" s="17" t="e">
        <f ca="1">_xll.NSGLABAL($C$2,$B28,"Jan 2001",F$4)</f>
        <v>#NAME?</v>
      </c>
      <c r="G28" s="17" t="e">
        <f ca="1">_xll.NSGLABAL($C$2,$B28,"Jan 2001",G$4)</f>
        <v>#NAME?</v>
      </c>
      <c r="H28" s="17" t="e">
        <f ca="1">_xll.NSGLABAL($C$2,$B28,"Jan 2001",H$4)</f>
        <v>#NAME?</v>
      </c>
      <c r="I28" s="17" t="e">
        <f ca="1">_xll.NSGLABAL($C$2,$B28,"Jan 2001",I$4)</f>
        <v>#NAME?</v>
      </c>
      <c r="J28" s="17" t="e">
        <f ca="1">_xll.NSGLABAL($C$2,$B28,"Jan 2001",J$4)</f>
        <v>#NAME?</v>
      </c>
      <c r="K28" s="17" t="e">
        <f ca="1">_xll.NSGLABAL($C$2,$B28,"Jan 2001",K$4)</f>
        <v>#NAME?</v>
      </c>
      <c r="L28" s="17" t="e">
        <f ca="1">_xll.NSGLABAL($C$2,$B28,"Jan 2001",L$4)</f>
        <v>#NAME?</v>
      </c>
      <c r="M28" s="17" t="e">
        <f ca="1">_xll.NSGLABAL($C$2,$B28,"Jan 2001",M$4)</f>
        <v>#NAME?</v>
      </c>
      <c r="N28" s="17" t="e">
        <f ca="1">_xll.NSGLABAL($C$2,$B28,"Jan 2001",N$4)</f>
        <v>#NAME?</v>
      </c>
      <c r="O28" s="17" t="e">
        <f ca="1">_xll.NSGLABAL($C$2,$B28,"Jan 2001",O$4)</f>
        <v>#NAME?</v>
      </c>
      <c r="P28" s="47" t="e">
        <f ca="1">_xll.NSGLABAL($C$2,$B28,"Jan 2001",P$4)</f>
        <v>#NAME?</v>
      </c>
      <c r="Q28" s="15"/>
      <c r="R28" s="53" t="e">
        <f t="shared" ca="1" si="2"/>
        <v>#NAME?</v>
      </c>
    </row>
    <row r="29" spans="2:18" ht="21" customHeight="1">
      <c r="B29" s="34" t="str">
        <f>IF(TRUE,"1510","LI(23,0)")</f>
        <v>1510</v>
      </c>
      <c r="C29" s="35" t="str">
        <f>IF(TRUE,"Acc. Dep-Furniture &amp; Fixtures","LI(23,1)")</f>
        <v>Acc. Dep-Furniture &amp; Fixtures</v>
      </c>
      <c r="E29" s="46" t="e">
        <f ca="1">_xll.NSGLABAL($C$2,$B29,"Jan 2001",E$4)</f>
        <v>#NAME?</v>
      </c>
      <c r="F29" s="17" t="e">
        <f ca="1">_xll.NSGLABAL($C$2,$B29,"Jan 2001",F$4)</f>
        <v>#NAME?</v>
      </c>
      <c r="G29" s="17" t="e">
        <f ca="1">_xll.NSGLABAL($C$2,$B29,"Jan 2001",G$4)</f>
        <v>#NAME?</v>
      </c>
      <c r="H29" s="17" t="e">
        <f ca="1">_xll.NSGLABAL($C$2,$B29,"Jan 2001",H$4)</f>
        <v>#NAME?</v>
      </c>
      <c r="I29" s="17" t="e">
        <f ca="1">_xll.NSGLABAL($C$2,$B29,"Jan 2001",I$4)</f>
        <v>#NAME?</v>
      </c>
      <c r="J29" s="17" t="e">
        <f ca="1">_xll.NSGLABAL($C$2,$B29,"Jan 2001",J$4)</f>
        <v>#NAME?</v>
      </c>
      <c r="K29" s="17" t="e">
        <f ca="1">_xll.NSGLABAL($C$2,$B29,"Jan 2001",K$4)</f>
        <v>#NAME?</v>
      </c>
      <c r="L29" s="17" t="e">
        <f ca="1">_xll.NSGLABAL($C$2,$B29,"Jan 2001",L$4)</f>
        <v>#NAME?</v>
      </c>
      <c r="M29" s="17" t="e">
        <f ca="1">_xll.NSGLABAL($C$2,$B29,"Jan 2001",M$4)</f>
        <v>#NAME?</v>
      </c>
      <c r="N29" s="17" t="e">
        <f ca="1">_xll.NSGLABAL($C$2,$B29,"Jan 2001",N$4)</f>
        <v>#NAME?</v>
      </c>
      <c r="O29" s="17" t="e">
        <f ca="1">_xll.NSGLABAL($C$2,$B29,"Jan 2001",O$4)</f>
        <v>#NAME?</v>
      </c>
      <c r="P29" s="47" t="e">
        <f ca="1">_xll.NSGLABAL($C$2,$B29,"Jan 2001",P$4)</f>
        <v>#NAME?</v>
      </c>
      <c r="Q29" s="15"/>
      <c r="R29" s="53" t="e">
        <f t="shared" ca="1" si="2"/>
        <v>#NAME?</v>
      </c>
    </row>
    <row r="30" spans="2:18" ht="21" customHeight="1">
      <c r="B30" s="34" t="str">
        <f>IF(TRUE,"1511","LI(24,0)")</f>
        <v>1511</v>
      </c>
      <c r="C30" s="35" t="str">
        <f>IF(TRUE,"Acc. Dep - IT Equipment","LI(24,1)")</f>
        <v>Acc. Dep - IT Equipment</v>
      </c>
      <c r="E30" s="46" t="e">
        <f ca="1">_xll.NSGLABAL($C$2,$B30,"Jan 2001",E$4)</f>
        <v>#NAME?</v>
      </c>
      <c r="F30" s="17" t="e">
        <f ca="1">_xll.NSGLABAL($C$2,$B30,"Jan 2001",F$4)</f>
        <v>#NAME?</v>
      </c>
      <c r="G30" s="17" t="e">
        <f ca="1">_xll.NSGLABAL($C$2,$B30,"Jan 2001",G$4)</f>
        <v>#NAME?</v>
      </c>
      <c r="H30" s="17" t="e">
        <f ca="1">_xll.NSGLABAL($C$2,$B30,"Jan 2001",H$4)</f>
        <v>#NAME?</v>
      </c>
      <c r="I30" s="17" t="e">
        <f ca="1">_xll.NSGLABAL($C$2,$B30,"Jan 2001",I$4)</f>
        <v>#NAME?</v>
      </c>
      <c r="J30" s="17" t="e">
        <f ca="1">_xll.NSGLABAL($C$2,$B30,"Jan 2001",J$4)</f>
        <v>#NAME?</v>
      </c>
      <c r="K30" s="17" t="e">
        <f ca="1">_xll.NSGLABAL($C$2,$B30,"Jan 2001",K$4)</f>
        <v>#NAME?</v>
      </c>
      <c r="L30" s="17" t="e">
        <f ca="1">_xll.NSGLABAL($C$2,$B30,"Jan 2001",L$4)</f>
        <v>#NAME?</v>
      </c>
      <c r="M30" s="17" t="e">
        <f ca="1">_xll.NSGLABAL($C$2,$B30,"Jan 2001",M$4)</f>
        <v>#NAME?</v>
      </c>
      <c r="N30" s="17" t="e">
        <f ca="1">_xll.NSGLABAL($C$2,$B30,"Jan 2001",N$4)</f>
        <v>#NAME?</v>
      </c>
      <c r="O30" s="17" t="e">
        <f ca="1">_xll.NSGLABAL($C$2,$B30,"Jan 2001",O$4)</f>
        <v>#NAME?</v>
      </c>
      <c r="P30" s="47" t="e">
        <f ca="1">_xll.NSGLABAL($C$2,$B30,"Jan 2001",P$4)</f>
        <v>#NAME?</v>
      </c>
      <c r="Q30" s="15"/>
      <c r="R30" s="53" t="e">
        <f t="shared" ca="1" si="2"/>
        <v>#NAME?</v>
      </c>
    </row>
    <row r="31" spans="2:18" ht="21" customHeight="1">
      <c r="B31" s="34" t="str">
        <f>IF(TRUE,"1520","LI(25,0)")</f>
        <v>1520</v>
      </c>
      <c r="C31" s="35" t="str">
        <f>IF(TRUE,"Acc. Dep-Machinery &amp; Equipment","LI(25,1)")</f>
        <v>Acc. Dep-Machinery &amp; Equipment</v>
      </c>
      <c r="E31" s="46" t="e">
        <f ca="1">_xll.NSGLABAL($C$2,$B31,"Jan 2001",E$4)</f>
        <v>#NAME?</v>
      </c>
      <c r="F31" s="17" t="e">
        <f ca="1">_xll.NSGLABAL($C$2,$B31,"Jan 2001",F$4)</f>
        <v>#NAME?</v>
      </c>
      <c r="G31" s="17" t="e">
        <f ca="1">_xll.NSGLABAL($C$2,$B31,"Jan 2001",G$4)</f>
        <v>#NAME?</v>
      </c>
      <c r="H31" s="17" t="e">
        <f ca="1">_xll.NSGLABAL($C$2,$B31,"Jan 2001",H$4)</f>
        <v>#NAME?</v>
      </c>
      <c r="I31" s="17" t="e">
        <f ca="1">_xll.NSGLABAL($C$2,$B31,"Jan 2001",I$4)</f>
        <v>#NAME?</v>
      </c>
      <c r="J31" s="17" t="e">
        <f ca="1">_xll.NSGLABAL($C$2,$B31,"Jan 2001",J$4)</f>
        <v>#NAME?</v>
      </c>
      <c r="K31" s="17" t="e">
        <f ca="1">_xll.NSGLABAL($C$2,$B31,"Jan 2001",K$4)</f>
        <v>#NAME?</v>
      </c>
      <c r="L31" s="17" t="e">
        <f ca="1">_xll.NSGLABAL($C$2,$B31,"Jan 2001",L$4)</f>
        <v>#NAME?</v>
      </c>
      <c r="M31" s="17" t="e">
        <f ca="1">_xll.NSGLABAL($C$2,$B31,"Jan 2001",M$4)</f>
        <v>#NAME?</v>
      </c>
      <c r="N31" s="17" t="e">
        <f ca="1">_xll.NSGLABAL($C$2,$B31,"Jan 2001",N$4)</f>
        <v>#NAME?</v>
      </c>
      <c r="O31" s="17" t="e">
        <f ca="1">_xll.NSGLABAL($C$2,$B31,"Jan 2001",O$4)</f>
        <v>#NAME?</v>
      </c>
      <c r="P31" s="47" t="e">
        <f ca="1">_xll.NSGLABAL($C$2,$B31,"Jan 2001",P$4)</f>
        <v>#NAME?</v>
      </c>
      <c r="Q31" s="15"/>
      <c r="R31" s="53" t="e">
        <f t="shared" ca="1" si="2"/>
        <v>#NAME?</v>
      </c>
    </row>
    <row r="32" spans="2:18" ht="21" customHeight="1">
      <c r="B32" s="34" t="str">
        <f>IF(TRUE,"1560","LI(26,0)")</f>
        <v>1560</v>
      </c>
      <c r="C32" s="35" t="str">
        <f>IF(TRUE,"Acc. Dep-Building","LI(26,1)")</f>
        <v>Acc. Dep-Building</v>
      </c>
      <c r="E32" s="46" t="e">
        <f ca="1">_xll.NSGLABAL($C$2,$B32,"Jan 2001",E$4)</f>
        <v>#NAME?</v>
      </c>
      <c r="F32" s="17" t="e">
        <f ca="1">_xll.NSGLABAL($C$2,$B32,"Jan 2001",F$4)</f>
        <v>#NAME?</v>
      </c>
      <c r="G32" s="17" t="e">
        <f ca="1">_xll.NSGLABAL($C$2,$B32,"Jan 2001",G$4)</f>
        <v>#NAME?</v>
      </c>
      <c r="H32" s="17" t="e">
        <f ca="1">_xll.NSGLABAL($C$2,$B32,"Jan 2001",H$4)</f>
        <v>#NAME?</v>
      </c>
      <c r="I32" s="17" t="e">
        <f ca="1">_xll.NSGLABAL($C$2,$B32,"Jan 2001",I$4)</f>
        <v>#NAME?</v>
      </c>
      <c r="J32" s="17" t="e">
        <f ca="1">_xll.NSGLABAL($C$2,$B32,"Jan 2001",J$4)</f>
        <v>#NAME?</v>
      </c>
      <c r="K32" s="17" t="e">
        <f ca="1">_xll.NSGLABAL($C$2,$B32,"Jan 2001",K$4)</f>
        <v>#NAME?</v>
      </c>
      <c r="L32" s="17" t="e">
        <f ca="1">_xll.NSGLABAL($C$2,$B32,"Jan 2001",L$4)</f>
        <v>#NAME?</v>
      </c>
      <c r="M32" s="17" t="e">
        <f ca="1">_xll.NSGLABAL($C$2,$B32,"Jan 2001",M$4)</f>
        <v>#NAME?</v>
      </c>
      <c r="N32" s="17" t="e">
        <f ca="1">_xll.NSGLABAL($C$2,$B32,"Jan 2001",N$4)</f>
        <v>#NAME?</v>
      </c>
      <c r="O32" s="17" t="e">
        <f ca="1">_xll.NSGLABAL($C$2,$B32,"Jan 2001",O$4)</f>
        <v>#NAME?</v>
      </c>
      <c r="P32" s="47" t="e">
        <f ca="1">_xll.NSGLABAL($C$2,$B32,"Jan 2001",P$4)</f>
        <v>#NAME?</v>
      </c>
      <c r="Q32" s="15"/>
      <c r="R32" s="53" t="e">
        <f t="shared" ca="1" si="2"/>
        <v>#NAME?</v>
      </c>
    </row>
    <row r="33" spans="2:18" ht="21" customHeight="1">
      <c r="B33" s="37" t="str">
        <f>IF(TRUE,"1570","LI(27,0)")</f>
        <v>1570</v>
      </c>
      <c r="C33" s="38" t="str">
        <f>IF(TRUE,"Acc. Dep-Leasehold Improvements","LI(27,1)")</f>
        <v>Acc. Dep-Leasehold Improvements</v>
      </c>
      <c r="E33" s="49" t="e">
        <f ca="1">_xll.NSGLABAL($C$2,$B33,"Jan 2001",E$4)</f>
        <v>#NAME?</v>
      </c>
      <c r="F33" s="50" t="e">
        <f ca="1">_xll.NSGLABAL($C$2,$B33,"Jan 2001",F$4)</f>
        <v>#NAME?</v>
      </c>
      <c r="G33" s="50" t="e">
        <f ca="1">_xll.NSGLABAL($C$2,$B33,"Jan 2001",G$4)</f>
        <v>#NAME?</v>
      </c>
      <c r="H33" s="50" t="e">
        <f ca="1">_xll.NSGLABAL($C$2,$B33,"Jan 2001",H$4)</f>
        <v>#NAME?</v>
      </c>
      <c r="I33" s="50" t="e">
        <f ca="1">_xll.NSGLABAL($C$2,$B33,"Jan 2001",I$4)</f>
        <v>#NAME?</v>
      </c>
      <c r="J33" s="50" t="e">
        <f ca="1">_xll.NSGLABAL($C$2,$B33,"Jan 2001",J$4)</f>
        <v>#NAME?</v>
      </c>
      <c r="K33" s="50" t="e">
        <f ca="1">_xll.NSGLABAL($C$2,$B33,"Jan 2001",K$4)</f>
        <v>#NAME?</v>
      </c>
      <c r="L33" s="50" t="e">
        <f ca="1">_xll.NSGLABAL($C$2,$B33,"Jan 2001",L$4)</f>
        <v>#NAME?</v>
      </c>
      <c r="M33" s="50" t="e">
        <f ca="1">_xll.NSGLABAL($C$2,$B33,"Jan 2001",M$4)</f>
        <v>#NAME?</v>
      </c>
      <c r="N33" s="50" t="e">
        <f ca="1">_xll.NSGLABAL($C$2,$B33,"Jan 2001",N$4)</f>
        <v>#NAME?</v>
      </c>
      <c r="O33" s="50" t="e">
        <f ca="1">_xll.NSGLABAL($C$2,$B33,"Jan 2001",O$4)</f>
        <v>#NAME?</v>
      </c>
      <c r="P33" s="51" t="e">
        <f ca="1">_xll.NSGLABAL($C$2,$B33,"Jan 2001",P$4)</f>
        <v>#NAME?</v>
      </c>
      <c r="Q33" s="15"/>
      <c r="R33" s="54" t="e">
        <f t="shared" ca="1" si="2"/>
        <v>#NAME?</v>
      </c>
    </row>
    <row r="34" spans="2:18" ht="16.5" hidden="1" customHeight="1">
      <c r="B34" s="22" t="str">
        <f>IF(TRUE,"1900","LI(28,0)")</f>
        <v>1900</v>
      </c>
      <c r="C34" s="23" t="str">
        <f>IF(TRUE,"Deposits","LI(28,1)")</f>
        <v>Deposits</v>
      </c>
      <c r="E34" s="16" t="e">
        <f ca="1">_xll.NSGLABAL($C$2,$B34,"Jan 2001",E$4)</f>
        <v>#NAME?</v>
      </c>
      <c r="F34" s="17" t="e">
        <f ca="1">_xll.NSGLABAL($C$2,$B34,"Jan 2001",F$4)</f>
        <v>#NAME?</v>
      </c>
      <c r="G34" s="17" t="e">
        <f ca="1">_xll.NSGLABAL($C$2,$B34,"Jan 2001",G$4)</f>
        <v>#NAME?</v>
      </c>
      <c r="H34" s="17" t="e">
        <f ca="1">_xll.NSGLABAL($C$2,$B34,"Jan 2001",H$4)</f>
        <v>#NAME?</v>
      </c>
      <c r="I34" s="17" t="e">
        <f ca="1">_xll.NSGLABAL($C$2,$B34,"Jan 2001",I$4)</f>
        <v>#NAME?</v>
      </c>
      <c r="J34" s="17" t="e">
        <f ca="1">_xll.NSGLABAL($C$2,$B34,"Jan 2001",J$4)</f>
        <v>#NAME?</v>
      </c>
      <c r="K34" s="17" t="e">
        <f ca="1">_xll.NSGLABAL($C$2,$B34,"Jan 2001",K$4)</f>
        <v>#NAME?</v>
      </c>
      <c r="L34" s="17" t="e">
        <f ca="1">_xll.NSGLABAL($C$2,$B34,"Jan 2001",L$4)</f>
        <v>#NAME?</v>
      </c>
      <c r="M34" s="17" t="e">
        <f ca="1">_xll.NSGLABAL($C$2,$B34,"Jan 2001",M$4)</f>
        <v>#NAME?</v>
      </c>
      <c r="N34" s="17" t="e">
        <f ca="1">_xll.NSGLABAL($C$2,$B34,"Jan 2001",N$4)</f>
        <v>#NAME?</v>
      </c>
      <c r="O34" s="17" t="e">
        <f ca="1">_xll.NSGLABAL($C$2,$B34,"Jan 2001",O$4)</f>
        <v>#NAME?</v>
      </c>
      <c r="P34" s="18" t="e">
        <f ca="1">_xll.NSGLABAL($C$2,$B34,"Jan 2001",P$4)</f>
        <v>#NAME?</v>
      </c>
      <c r="Q34" s="15"/>
      <c r="R34" s="19" t="e">
        <f t="shared" ca="1" si="2"/>
        <v>#NAME?</v>
      </c>
    </row>
    <row r="35" spans="2:18" ht="8.25" customHeight="1">
      <c r="B35" s="63"/>
      <c r="C35" s="64"/>
      <c r="E35" s="63"/>
      <c r="F35" s="64"/>
      <c r="G35" s="63"/>
      <c r="H35" s="64"/>
      <c r="I35" s="63"/>
      <c r="J35" s="64"/>
      <c r="K35" s="63"/>
      <c r="L35" s="64"/>
      <c r="M35" s="63"/>
      <c r="N35" s="64"/>
      <c r="O35" s="63"/>
      <c r="P35" s="64"/>
      <c r="Q35" s="15"/>
      <c r="R35" s="63"/>
    </row>
    <row r="36" spans="2:18" s="27" customFormat="1" ht="21" customHeight="1">
      <c r="B36" s="39"/>
      <c r="C36" s="40" t="s">
        <v>19</v>
      </c>
      <c r="E36" s="59" t="e">
        <f t="shared" ref="E36:P36" ca="1" si="3">SUBTOTAL(9,E6:E35)</f>
        <v>#NAME?</v>
      </c>
      <c r="F36" s="60" t="e">
        <f t="shared" ca="1" si="3"/>
        <v>#NAME?</v>
      </c>
      <c r="G36" s="60" t="e">
        <f t="shared" ca="1" si="3"/>
        <v>#NAME?</v>
      </c>
      <c r="H36" s="60" t="e">
        <f t="shared" ca="1" si="3"/>
        <v>#NAME?</v>
      </c>
      <c r="I36" s="60" t="e">
        <f t="shared" ca="1" si="3"/>
        <v>#NAME?</v>
      </c>
      <c r="J36" s="60" t="e">
        <f t="shared" ca="1" si="3"/>
        <v>#NAME?</v>
      </c>
      <c r="K36" s="60" t="e">
        <f t="shared" ca="1" si="3"/>
        <v>#NAME?</v>
      </c>
      <c r="L36" s="60" t="e">
        <f t="shared" ca="1" si="3"/>
        <v>#NAME?</v>
      </c>
      <c r="M36" s="60" t="e">
        <f t="shared" ca="1" si="3"/>
        <v>#NAME?</v>
      </c>
      <c r="N36" s="60" t="e">
        <f t="shared" ca="1" si="3"/>
        <v>#NAME?</v>
      </c>
      <c r="O36" s="60" t="e">
        <f t="shared" ca="1" si="3"/>
        <v>#NAME?</v>
      </c>
      <c r="P36" s="61" t="e">
        <f t="shared" ca="1" si="3"/>
        <v>#NAME?</v>
      </c>
      <c r="Q36" s="28"/>
      <c r="R36" s="62" t="e">
        <f ca="1">SUBTOTAL(9,R6:R35)</f>
        <v>#NAME?</v>
      </c>
    </row>
    <row r="37" spans="2:18" ht="8.25" customHeight="1">
      <c r="B37" s="41"/>
      <c r="C37" s="42"/>
      <c r="E37" s="41"/>
      <c r="F37" s="42"/>
      <c r="G37" s="41"/>
      <c r="H37" s="42"/>
      <c r="I37" s="41"/>
      <c r="J37" s="42"/>
      <c r="K37" s="41"/>
      <c r="L37" s="42"/>
      <c r="M37" s="41"/>
      <c r="N37" s="42"/>
      <c r="O37" s="41"/>
      <c r="P37" s="42"/>
      <c r="Q37" s="15"/>
      <c r="R37" s="41"/>
    </row>
    <row r="38" spans="2:18" ht="21" customHeight="1">
      <c r="B38" s="32" t="str">
        <f>IF(TRUE,"2000","LI(0,0)")</f>
        <v>2000</v>
      </c>
      <c r="C38" s="33" t="str">
        <f>IF(TRUE,"Accounts Payable","LI(0,1)")</f>
        <v>Accounts Payable</v>
      </c>
      <c r="E38" s="43" t="e">
        <f ca="1">-_xll.NSGLABAL($C$2,$B38,"Jan 2001",E$4)</f>
        <v>#NAME?</v>
      </c>
      <c r="F38" s="44" t="e">
        <f ca="1">-_xll.NSGLABAL($C$2,$B38,"Jan 2001",F$4)</f>
        <v>#NAME?</v>
      </c>
      <c r="G38" s="44" t="e">
        <f ca="1">-_xll.NSGLABAL($C$2,$B38,"Jan 2001",G$4)</f>
        <v>#NAME?</v>
      </c>
      <c r="H38" s="44" t="e">
        <f ca="1">-_xll.NSGLABAL($C$2,$B38,"Jan 2001",H$4)</f>
        <v>#NAME?</v>
      </c>
      <c r="I38" s="44" t="e">
        <f ca="1">-_xll.NSGLABAL($C$2,$B38,"Jan 2001",I$4)</f>
        <v>#NAME?</v>
      </c>
      <c r="J38" s="44" t="e">
        <f ca="1">-_xll.NSGLABAL($C$2,$B38,"Jan 2001",J$4)</f>
        <v>#NAME?</v>
      </c>
      <c r="K38" s="44" t="e">
        <f ca="1">-_xll.NSGLABAL($C$2,$B38,"Jan 2001",K$4)</f>
        <v>#NAME?</v>
      </c>
      <c r="L38" s="44" t="e">
        <f ca="1">-_xll.NSGLABAL($C$2,$B38,"Jan 2001",L$4)</f>
        <v>#NAME?</v>
      </c>
      <c r="M38" s="44" t="e">
        <f ca="1">-_xll.NSGLABAL($C$2,$B38,"Jan 2001",M$4)</f>
        <v>#NAME?</v>
      </c>
      <c r="N38" s="44" t="e">
        <f ca="1">-_xll.NSGLABAL($C$2,$B38,"Jan 2001",N$4)</f>
        <v>#NAME?</v>
      </c>
      <c r="O38" s="44" t="e">
        <f ca="1">-_xll.NSGLABAL($C$2,$B38,"Jan 2001",O$4)</f>
        <v>#NAME?</v>
      </c>
      <c r="P38" s="45" t="e">
        <f ca="1">-_xll.NSGLABAL($C$2,$B38,"Jan 2001",P$4)</f>
        <v>#NAME?</v>
      </c>
      <c r="Q38" s="15"/>
      <c r="R38" s="52" t="e">
        <f t="shared" ref="R38:R50" ca="1" si="4">SUM(E38:P38)</f>
        <v>#NAME?</v>
      </c>
    </row>
    <row r="39" spans="2:18" ht="21" customHeight="1">
      <c r="B39" s="34" t="str">
        <f>IF(TRUE,"2001","LI(1,0)")</f>
        <v>2001</v>
      </c>
      <c r="C39" s="35" t="str">
        <f>IF(TRUE,"Accounts Payable #2","LI(1,1)")</f>
        <v>Accounts Payable #2</v>
      </c>
      <c r="E39" s="46" t="e">
        <f ca="1">-_xll.NSGLABAL($C$2,$B39,"Jan 2001",E$4)</f>
        <v>#NAME?</v>
      </c>
      <c r="F39" s="17" t="e">
        <f ca="1">-_xll.NSGLABAL($C$2,$B39,"Jan 2001",F$4)</f>
        <v>#NAME?</v>
      </c>
      <c r="G39" s="17" t="e">
        <f ca="1">-_xll.NSGLABAL($C$2,$B39,"Jan 2001",G$4)</f>
        <v>#NAME?</v>
      </c>
      <c r="H39" s="17" t="e">
        <f ca="1">-_xll.NSGLABAL($C$2,$B39,"Jan 2001",H$4)</f>
        <v>#NAME?</v>
      </c>
      <c r="I39" s="17" t="e">
        <f ca="1">-_xll.NSGLABAL($C$2,$B39,"Jan 2001",I$4)</f>
        <v>#NAME?</v>
      </c>
      <c r="J39" s="17" t="e">
        <f ca="1">-_xll.NSGLABAL($C$2,$B39,"Jan 2001",J$4)</f>
        <v>#NAME?</v>
      </c>
      <c r="K39" s="17" t="e">
        <f ca="1">-_xll.NSGLABAL($C$2,$B39,"Jan 2001",K$4)</f>
        <v>#NAME?</v>
      </c>
      <c r="L39" s="17" t="e">
        <f ca="1">-_xll.NSGLABAL($C$2,$B39,"Jan 2001",L$4)</f>
        <v>#NAME?</v>
      </c>
      <c r="M39" s="17" t="e">
        <f ca="1">-_xll.NSGLABAL($C$2,$B39,"Jan 2001",M$4)</f>
        <v>#NAME?</v>
      </c>
      <c r="N39" s="17" t="e">
        <f ca="1">-_xll.NSGLABAL($C$2,$B39,"Jan 2001",N$4)</f>
        <v>#NAME?</v>
      </c>
      <c r="O39" s="17" t="e">
        <f ca="1">-_xll.NSGLABAL($C$2,$B39,"Jan 2001",O$4)</f>
        <v>#NAME?</v>
      </c>
      <c r="P39" s="47" t="e">
        <f ca="1">-_xll.NSGLABAL($C$2,$B39,"Jan 2001",P$4)</f>
        <v>#NAME?</v>
      </c>
      <c r="Q39" s="15"/>
      <c r="R39" s="53" t="e">
        <f t="shared" ca="1" si="4"/>
        <v>#NAME?</v>
      </c>
    </row>
    <row r="40" spans="2:18" ht="21" customHeight="1">
      <c r="B40" s="34" t="str">
        <f>IF(TRUE,"2005","LI(2,0)")</f>
        <v>2005</v>
      </c>
      <c r="C40" s="35" t="str">
        <f>IF(TRUE,"Accrued Expenses","LI(2,1)")</f>
        <v>Accrued Expenses</v>
      </c>
      <c r="E40" s="46" t="e">
        <f ca="1">-_xll.NSGLABAL($C$2,$B40,"Jan 2001",E$4)</f>
        <v>#NAME?</v>
      </c>
      <c r="F40" s="17" t="e">
        <f ca="1">-_xll.NSGLABAL($C$2,$B40,"Jan 2001",F$4)</f>
        <v>#NAME?</v>
      </c>
      <c r="G40" s="17" t="e">
        <f ca="1">-_xll.NSGLABAL($C$2,$B40,"Jan 2001",G$4)</f>
        <v>#NAME?</v>
      </c>
      <c r="H40" s="17" t="e">
        <f ca="1">-_xll.NSGLABAL($C$2,$B40,"Jan 2001",H$4)</f>
        <v>#NAME?</v>
      </c>
      <c r="I40" s="17" t="e">
        <f ca="1">-_xll.NSGLABAL($C$2,$B40,"Jan 2001",I$4)</f>
        <v>#NAME?</v>
      </c>
      <c r="J40" s="17" t="e">
        <f ca="1">-_xll.NSGLABAL($C$2,$B40,"Jan 2001",J$4)</f>
        <v>#NAME?</v>
      </c>
      <c r="K40" s="17" t="e">
        <f ca="1">-_xll.NSGLABAL($C$2,$B40,"Jan 2001",K$4)</f>
        <v>#NAME?</v>
      </c>
      <c r="L40" s="17" t="e">
        <f ca="1">-_xll.NSGLABAL($C$2,$B40,"Jan 2001",L$4)</f>
        <v>#NAME?</v>
      </c>
      <c r="M40" s="17" t="e">
        <f ca="1">-_xll.NSGLABAL($C$2,$B40,"Jan 2001",M$4)</f>
        <v>#NAME?</v>
      </c>
      <c r="N40" s="17" t="e">
        <f ca="1">-_xll.NSGLABAL($C$2,$B40,"Jan 2001",N$4)</f>
        <v>#NAME?</v>
      </c>
      <c r="O40" s="17" t="e">
        <f ca="1">-_xll.NSGLABAL($C$2,$B40,"Jan 2001",O$4)</f>
        <v>#NAME?</v>
      </c>
      <c r="P40" s="47" t="e">
        <f ca="1">-_xll.NSGLABAL($C$2,$B40,"Jan 2001",P$4)</f>
        <v>#NAME?</v>
      </c>
      <c r="Q40" s="15"/>
      <c r="R40" s="53" t="e">
        <f t="shared" ca="1" si="4"/>
        <v>#NAME?</v>
      </c>
    </row>
    <row r="41" spans="2:18" ht="21" hidden="1" customHeight="1">
      <c r="B41" s="34" t="str">
        <f>IF(TRUE,"2010","LI(3,0)")</f>
        <v>2010</v>
      </c>
      <c r="C41" s="35" t="str">
        <f>IF(TRUE,"Accrued Wages","LI(3,1)")</f>
        <v>Accrued Wages</v>
      </c>
      <c r="E41" s="46" t="e">
        <f ca="1">-_xll.NSGLABAL($C$2,$B41,"Jan 2001",E$4)</f>
        <v>#NAME?</v>
      </c>
      <c r="F41" s="17" t="e">
        <f ca="1">-_xll.NSGLABAL($C$2,$B41,"Jan 2001",F$4)</f>
        <v>#NAME?</v>
      </c>
      <c r="G41" s="17" t="e">
        <f ca="1">-_xll.NSGLABAL($C$2,$B41,"Jan 2001",G$4)</f>
        <v>#NAME?</v>
      </c>
      <c r="H41" s="17" t="e">
        <f ca="1">-_xll.NSGLABAL($C$2,$B41,"Jan 2001",H$4)</f>
        <v>#NAME?</v>
      </c>
      <c r="I41" s="17" t="e">
        <f ca="1">-_xll.NSGLABAL($C$2,$B41,"Jan 2001",I$4)</f>
        <v>#NAME?</v>
      </c>
      <c r="J41" s="17" t="e">
        <f ca="1">-_xll.NSGLABAL($C$2,$B41,"Jan 2001",J$4)</f>
        <v>#NAME?</v>
      </c>
      <c r="K41" s="17" t="e">
        <f ca="1">-_xll.NSGLABAL($C$2,$B41,"Jan 2001",K$4)</f>
        <v>#NAME?</v>
      </c>
      <c r="L41" s="17" t="e">
        <f ca="1">-_xll.NSGLABAL($C$2,$B41,"Jan 2001",L$4)</f>
        <v>#NAME?</v>
      </c>
      <c r="M41" s="17" t="e">
        <f ca="1">-_xll.NSGLABAL($C$2,$B41,"Jan 2001",M$4)</f>
        <v>#NAME?</v>
      </c>
      <c r="N41" s="17" t="e">
        <f ca="1">-_xll.NSGLABAL($C$2,$B41,"Jan 2001",N$4)</f>
        <v>#NAME?</v>
      </c>
      <c r="O41" s="17" t="e">
        <f ca="1">-_xll.NSGLABAL($C$2,$B41,"Jan 2001",O$4)</f>
        <v>#NAME?</v>
      </c>
      <c r="P41" s="47" t="e">
        <f ca="1">-_xll.NSGLABAL($C$2,$B41,"Jan 2001",P$4)</f>
        <v>#NAME?</v>
      </c>
      <c r="Q41" s="15"/>
      <c r="R41" s="53" t="e">
        <f t="shared" ca="1" si="4"/>
        <v>#NAME?</v>
      </c>
    </row>
    <row r="42" spans="2:18" ht="21" customHeight="1">
      <c r="B42" s="34" t="str">
        <f>IF(TRUE,"2018","LI(4,0)")</f>
        <v>2018</v>
      </c>
      <c r="C42" s="35" t="str">
        <f>IF(TRUE,"Gift Certificates","LI(4,1)")</f>
        <v>Gift Certificates</v>
      </c>
      <c r="E42" s="46" t="e">
        <f ca="1">-_xll.NSGLABAL($C$2,$B42,"Jan 2001",E$4)</f>
        <v>#NAME?</v>
      </c>
      <c r="F42" s="17" t="e">
        <f ca="1">-_xll.NSGLABAL($C$2,$B42,"Jan 2001",F$4)</f>
        <v>#NAME?</v>
      </c>
      <c r="G42" s="17" t="e">
        <f ca="1">-_xll.NSGLABAL($C$2,$B42,"Jan 2001",G$4)</f>
        <v>#NAME?</v>
      </c>
      <c r="H42" s="17" t="e">
        <f ca="1">-_xll.NSGLABAL($C$2,$B42,"Jan 2001",H$4)</f>
        <v>#NAME?</v>
      </c>
      <c r="I42" s="17" t="e">
        <f ca="1">-_xll.NSGLABAL($C$2,$B42,"Jan 2001",I$4)</f>
        <v>#NAME?</v>
      </c>
      <c r="J42" s="17" t="e">
        <f ca="1">-_xll.NSGLABAL($C$2,$B42,"Jan 2001",J$4)</f>
        <v>#NAME?</v>
      </c>
      <c r="K42" s="17" t="e">
        <f ca="1">-_xll.NSGLABAL($C$2,$B42,"Jan 2001",K$4)</f>
        <v>#NAME?</v>
      </c>
      <c r="L42" s="17" t="e">
        <f ca="1">-_xll.NSGLABAL($C$2,$B42,"Jan 2001",L$4)</f>
        <v>#NAME?</v>
      </c>
      <c r="M42" s="17" t="e">
        <f ca="1">-_xll.NSGLABAL($C$2,$B42,"Jan 2001",M$4)</f>
        <v>#NAME?</v>
      </c>
      <c r="N42" s="17" t="e">
        <f ca="1">-_xll.NSGLABAL($C$2,$B42,"Jan 2001",N$4)</f>
        <v>#NAME?</v>
      </c>
      <c r="O42" s="17" t="e">
        <f ca="1">-_xll.NSGLABAL($C$2,$B42,"Jan 2001",O$4)</f>
        <v>#NAME?</v>
      </c>
      <c r="P42" s="47" t="e">
        <f ca="1">-_xll.NSGLABAL($C$2,$B42,"Jan 2001",P$4)</f>
        <v>#NAME?</v>
      </c>
      <c r="Q42" s="15"/>
      <c r="R42" s="53" t="e">
        <f t="shared" ca="1" si="4"/>
        <v>#NAME?</v>
      </c>
    </row>
    <row r="43" spans="2:18" ht="21" hidden="1" customHeight="1">
      <c r="B43" s="34" t="str">
        <f>IF(TRUE,"2020","LI(5,0)")</f>
        <v>2020</v>
      </c>
      <c r="C43" s="35" t="str">
        <f>IF(TRUE,"Accrued Vacation &amp; Sick Pay","LI(5,1)")</f>
        <v>Accrued Vacation &amp; Sick Pay</v>
      </c>
      <c r="E43" s="46" t="e">
        <f ca="1">-_xll.NSGLABAL($C$2,$B43,"Jan 2001",E$4)</f>
        <v>#NAME?</v>
      </c>
      <c r="F43" s="17" t="e">
        <f ca="1">-_xll.NSGLABAL($C$2,$B43,"Jan 2001",F$4)</f>
        <v>#NAME?</v>
      </c>
      <c r="G43" s="17" t="e">
        <f ca="1">-_xll.NSGLABAL($C$2,$B43,"Jan 2001",G$4)</f>
        <v>#NAME?</v>
      </c>
      <c r="H43" s="17" t="e">
        <f ca="1">-_xll.NSGLABAL($C$2,$B43,"Jan 2001",H$4)</f>
        <v>#NAME?</v>
      </c>
      <c r="I43" s="17" t="e">
        <f ca="1">-_xll.NSGLABAL($C$2,$B43,"Jan 2001",I$4)</f>
        <v>#NAME?</v>
      </c>
      <c r="J43" s="17" t="e">
        <f ca="1">-_xll.NSGLABAL($C$2,$B43,"Jan 2001",J$4)</f>
        <v>#NAME?</v>
      </c>
      <c r="K43" s="17" t="e">
        <f ca="1">-_xll.NSGLABAL($C$2,$B43,"Jan 2001",K$4)</f>
        <v>#NAME?</v>
      </c>
      <c r="L43" s="17" t="e">
        <f ca="1">-_xll.NSGLABAL($C$2,$B43,"Jan 2001",L$4)</f>
        <v>#NAME?</v>
      </c>
      <c r="M43" s="17" t="e">
        <f ca="1">-_xll.NSGLABAL($C$2,$B43,"Jan 2001",M$4)</f>
        <v>#NAME?</v>
      </c>
      <c r="N43" s="17" t="e">
        <f ca="1">-_xll.NSGLABAL($C$2,$B43,"Jan 2001",N$4)</f>
        <v>#NAME?</v>
      </c>
      <c r="O43" s="17" t="e">
        <f ca="1">-_xll.NSGLABAL($C$2,$B43,"Jan 2001",O$4)</f>
        <v>#NAME?</v>
      </c>
      <c r="P43" s="47" t="e">
        <f ca="1">-_xll.NSGLABAL($C$2,$B43,"Jan 2001",P$4)</f>
        <v>#NAME?</v>
      </c>
      <c r="Q43" s="15"/>
      <c r="R43" s="53" t="e">
        <f t="shared" ca="1" si="4"/>
        <v>#NAME?</v>
      </c>
    </row>
    <row r="44" spans="2:18" ht="21" hidden="1" customHeight="1">
      <c r="B44" s="34" t="str">
        <f>IF(TRUE,"2030","LI(6,0)")</f>
        <v>2030</v>
      </c>
      <c r="C44" s="35" t="str">
        <f>IF(TRUE,"Credit Card Payable","LI(6,1)")</f>
        <v>Credit Card Payable</v>
      </c>
      <c r="E44" s="46" t="e">
        <f ca="1">-_xll.NSGLABAL($C$2,$B44,"Jan 2001",E$4)</f>
        <v>#NAME?</v>
      </c>
      <c r="F44" s="17" t="e">
        <f ca="1">-_xll.NSGLABAL($C$2,$B44,"Jan 2001",F$4)</f>
        <v>#NAME?</v>
      </c>
      <c r="G44" s="17" t="e">
        <f ca="1">-_xll.NSGLABAL($C$2,$B44,"Jan 2001",G$4)</f>
        <v>#NAME?</v>
      </c>
      <c r="H44" s="17" t="e">
        <f ca="1">-_xll.NSGLABAL($C$2,$B44,"Jan 2001",H$4)</f>
        <v>#NAME?</v>
      </c>
      <c r="I44" s="17" t="e">
        <f ca="1">-_xll.NSGLABAL($C$2,$B44,"Jan 2001",I$4)</f>
        <v>#NAME?</v>
      </c>
      <c r="J44" s="17" t="e">
        <f ca="1">-_xll.NSGLABAL($C$2,$B44,"Jan 2001",J$4)</f>
        <v>#NAME?</v>
      </c>
      <c r="K44" s="17" t="e">
        <f ca="1">-_xll.NSGLABAL($C$2,$B44,"Jan 2001",K$4)</f>
        <v>#NAME?</v>
      </c>
      <c r="L44" s="17" t="e">
        <f ca="1">-_xll.NSGLABAL($C$2,$B44,"Jan 2001",L$4)</f>
        <v>#NAME?</v>
      </c>
      <c r="M44" s="17" t="e">
        <f ca="1">-_xll.NSGLABAL($C$2,$B44,"Jan 2001",M$4)</f>
        <v>#NAME?</v>
      </c>
      <c r="N44" s="17" t="e">
        <f ca="1">-_xll.NSGLABAL($C$2,$B44,"Jan 2001",N$4)</f>
        <v>#NAME?</v>
      </c>
      <c r="O44" s="17" t="e">
        <f ca="1">-_xll.NSGLABAL($C$2,$B44,"Jan 2001",O$4)</f>
        <v>#NAME?</v>
      </c>
      <c r="P44" s="47" t="e">
        <f ca="1">-_xll.NSGLABAL($C$2,$B44,"Jan 2001",P$4)</f>
        <v>#NAME?</v>
      </c>
      <c r="Q44" s="15"/>
      <c r="R44" s="53" t="e">
        <f t="shared" ca="1" si="4"/>
        <v>#NAME?</v>
      </c>
    </row>
    <row r="45" spans="2:18" ht="21" customHeight="1">
      <c r="B45" s="34" t="str">
        <f>IF(TRUE,"2040","LI(7,0)")</f>
        <v>2040</v>
      </c>
      <c r="C45" s="35" t="str">
        <f>IF(TRUE,"Payroll Liabilities","LI(7,1)")</f>
        <v>Payroll Liabilities</v>
      </c>
      <c r="E45" s="46" t="e">
        <f ca="1">-_xll.NSGLABAL($C$2,$B45,"Jan 2001",E$4)</f>
        <v>#NAME?</v>
      </c>
      <c r="F45" s="17" t="e">
        <f ca="1">-_xll.NSGLABAL($C$2,$B45,"Jan 2001",F$4)</f>
        <v>#NAME?</v>
      </c>
      <c r="G45" s="17" t="e">
        <f ca="1">-_xll.NSGLABAL($C$2,$B45,"Jan 2001",G$4)</f>
        <v>#NAME?</v>
      </c>
      <c r="H45" s="17" t="e">
        <f ca="1">-_xll.NSGLABAL($C$2,$B45,"Jan 2001",H$4)</f>
        <v>#NAME?</v>
      </c>
      <c r="I45" s="17" t="e">
        <f ca="1">-_xll.NSGLABAL($C$2,$B45,"Jan 2001",I$4)</f>
        <v>#NAME?</v>
      </c>
      <c r="J45" s="17" t="e">
        <f ca="1">-_xll.NSGLABAL($C$2,$B45,"Jan 2001",J$4)</f>
        <v>#NAME?</v>
      </c>
      <c r="K45" s="17" t="e">
        <f ca="1">-_xll.NSGLABAL($C$2,$B45,"Jan 2001",K$4)</f>
        <v>#NAME?</v>
      </c>
      <c r="L45" s="17" t="e">
        <f ca="1">-_xll.NSGLABAL($C$2,$B45,"Jan 2001",L$4)</f>
        <v>#NAME?</v>
      </c>
      <c r="M45" s="17" t="e">
        <f ca="1">-_xll.NSGLABAL($C$2,$B45,"Jan 2001",M$4)</f>
        <v>#NAME?</v>
      </c>
      <c r="N45" s="17" t="e">
        <f ca="1">-_xll.NSGLABAL($C$2,$B45,"Jan 2001",N$4)</f>
        <v>#NAME?</v>
      </c>
      <c r="O45" s="17" t="e">
        <f ca="1">-_xll.NSGLABAL($C$2,$B45,"Jan 2001",O$4)</f>
        <v>#NAME?</v>
      </c>
      <c r="P45" s="47" t="e">
        <f ca="1">-_xll.NSGLABAL($C$2,$B45,"Jan 2001",P$4)</f>
        <v>#NAME?</v>
      </c>
      <c r="Q45" s="15"/>
      <c r="R45" s="53" t="e">
        <f t="shared" ca="1" si="4"/>
        <v>#NAME?</v>
      </c>
    </row>
    <row r="46" spans="2:18" ht="21" customHeight="1">
      <c r="B46" s="34" t="str">
        <f>IF(TRUE,"2050","LI(8,0)")</f>
        <v>2050</v>
      </c>
      <c r="C46" s="35" t="str">
        <f>IF(TRUE,"Sales Taxes Payable","LI(8,1)")</f>
        <v>Sales Taxes Payable</v>
      </c>
      <c r="E46" s="46" t="e">
        <f ca="1">-_xll.NSGLABAL($C$2,$B46,"Jan 2001",E$4)</f>
        <v>#NAME?</v>
      </c>
      <c r="F46" s="17" t="e">
        <f ca="1">-_xll.NSGLABAL($C$2,$B46,"Jan 2001",F$4)</f>
        <v>#NAME?</v>
      </c>
      <c r="G46" s="17" t="e">
        <f ca="1">-_xll.NSGLABAL($C$2,$B46,"Jan 2001",G$4)</f>
        <v>#NAME?</v>
      </c>
      <c r="H46" s="17" t="e">
        <f ca="1">-_xll.NSGLABAL($C$2,$B46,"Jan 2001",H$4)</f>
        <v>#NAME?</v>
      </c>
      <c r="I46" s="17" t="e">
        <f ca="1">-_xll.NSGLABAL($C$2,$B46,"Jan 2001",I$4)</f>
        <v>#NAME?</v>
      </c>
      <c r="J46" s="17" t="e">
        <f ca="1">-_xll.NSGLABAL($C$2,$B46,"Jan 2001",J$4)</f>
        <v>#NAME?</v>
      </c>
      <c r="K46" s="17" t="e">
        <f ca="1">-_xll.NSGLABAL($C$2,$B46,"Jan 2001",K$4)</f>
        <v>#NAME?</v>
      </c>
      <c r="L46" s="17" t="e">
        <f ca="1">-_xll.NSGLABAL($C$2,$B46,"Jan 2001",L$4)</f>
        <v>#NAME?</v>
      </c>
      <c r="M46" s="17" t="e">
        <f ca="1">-_xll.NSGLABAL($C$2,$B46,"Jan 2001",M$4)</f>
        <v>#NAME?</v>
      </c>
      <c r="N46" s="17" t="e">
        <f ca="1">-_xll.NSGLABAL($C$2,$B46,"Jan 2001",N$4)</f>
        <v>#NAME?</v>
      </c>
      <c r="O46" s="17" t="e">
        <f ca="1">-_xll.NSGLABAL($C$2,$B46,"Jan 2001",O$4)</f>
        <v>#NAME?</v>
      </c>
      <c r="P46" s="47" t="e">
        <f ca="1">-_xll.NSGLABAL($C$2,$B46,"Jan 2001",P$4)</f>
        <v>#NAME?</v>
      </c>
      <c r="Q46" s="15"/>
      <c r="R46" s="53" t="e">
        <f t="shared" ca="1" si="4"/>
        <v>#NAME?</v>
      </c>
    </row>
    <row r="47" spans="2:18" ht="21" hidden="1" customHeight="1">
      <c r="B47" s="34" t="str">
        <f>IF(TRUE,"2055","LI(9,0)")</f>
        <v>2055</v>
      </c>
      <c r="C47" s="35" t="str">
        <f>IF(TRUE,"Income Taxes Payable","LI(9,1)")</f>
        <v>Income Taxes Payable</v>
      </c>
      <c r="E47" s="46" t="e">
        <f ca="1">-_xll.NSGLABAL($C$2,$B47,"Jan 2001",E$4)</f>
        <v>#NAME?</v>
      </c>
      <c r="F47" s="17" t="e">
        <f ca="1">-_xll.NSGLABAL($C$2,$B47,"Jan 2001",F$4)</f>
        <v>#NAME?</v>
      </c>
      <c r="G47" s="17" t="e">
        <f ca="1">-_xll.NSGLABAL($C$2,$B47,"Jan 2001",G$4)</f>
        <v>#NAME?</v>
      </c>
      <c r="H47" s="17" t="e">
        <f ca="1">-_xll.NSGLABAL($C$2,$B47,"Jan 2001",H$4)</f>
        <v>#NAME?</v>
      </c>
      <c r="I47" s="17" t="e">
        <f ca="1">-_xll.NSGLABAL($C$2,$B47,"Jan 2001",I$4)</f>
        <v>#NAME?</v>
      </c>
      <c r="J47" s="17" t="e">
        <f ca="1">-_xll.NSGLABAL($C$2,$B47,"Jan 2001",J$4)</f>
        <v>#NAME?</v>
      </c>
      <c r="K47" s="17" t="e">
        <f ca="1">-_xll.NSGLABAL($C$2,$B47,"Jan 2001",K$4)</f>
        <v>#NAME?</v>
      </c>
      <c r="L47" s="17" t="e">
        <f ca="1">-_xll.NSGLABAL($C$2,$B47,"Jan 2001",L$4)</f>
        <v>#NAME?</v>
      </c>
      <c r="M47" s="17" t="e">
        <f ca="1">-_xll.NSGLABAL($C$2,$B47,"Jan 2001",M$4)</f>
        <v>#NAME?</v>
      </c>
      <c r="N47" s="17" t="e">
        <f ca="1">-_xll.NSGLABAL($C$2,$B47,"Jan 2001",N$4)</f>
        <v>#NAME?</v>
      </c>
      <c r="O47" s="17" t="e">
        <f ca="1">-_xll.NSGLABAL($C$2,$B47,"Jan 2001",O$4)</f>
        <v>#NAME?</v>
      </c>
      <c r="P47" s="47" t="e">
        <f ca="1">-_xll.NSGLABAL($C$2,$B47,"Jan 2001",P$4)</f>
        <v>#NAME?</v>
      </c>
      <c r="Q47" s="15"/>
      <c r="R47" s="53" t="e">
        <f t="shared" ca="1" si="4"/>
        <v>#NAME?</v>
      </c>
    </row>
    <row r="48" spans="2:18" ht="21" customHeight="1">
      <c r="B48" s="37" t="str">
        <f>IF(TRUE,"2080","LI(10,0)")</f>
        <v>2080</v>
      </c>
      <c r="C48" s="38" t="str">
        <f>IF(TRUE,"Retirement Contribution Payable","LI(10,1)")</f>
        <v>Retirement Contribution Payable</v>
      </c>
      <c r="E48" s="49" t="e">
        <f ca="1">-_xll.NSGLABAL($C$2,$B48,"Jan 2001",E$4)</f>
        <v>#NAME?</v>
      </c>
      <c r="F48" s="50" t="e">
        <f ca="1">-_xll.NSGLABAL($C$2,$B48,"Jan 2001",F$4)</f>
        <v>#NAME?</v>
      </c>
      <c r="G48" s="50" t="e">
        <f ca="1">-_xll.NSGLABAL($C$2,$B48,"Jan 2001",G$4)</f>
        <v>#NAME?</v>
      </c>
      <c r="H48" s="50" t="e">
        <f ca="1">-_xll.NSGLABAL($C$2,$B48,"Jan 2001",H$4)</f>
        <v>#NAME?</v>
      </c>
      <c r="I48" s="50" t="e">
        <f ca="1">-_xll.NSGLABAL($C$2,$B48,"Jan 2001",I$4)</f>
        <v>#NAME?</v>
      </c>
      <c r="J48" s="50" t="e">
        <f ca="1">-_xll.NSGLABAL($C$2,$B48,"Jan 2001",J$4)</f>
        <v>#NAME?</v>
      </c>
      <c r="K48" s="50" t="e">
        <f ca="1">-_xll.NSGLABAL($C$2,$B48,"Jan 2001",K$4)</f>
        <v>#NAME?</v>
      </c>
      <c r="L48" s="50" t="e">
        <f ca="1">-_xll.NSGLABAL($C$2,$B48,"Jan 2001",L$4)</f>
        <v>#NAME?</v>
      </c>
      <c r="M48" s="50" t="e">
        <f ca="1">-_xll.NSGLABAL($C$2,$B48,"Jan 2001",M$4)</f>
        <v>#NAME?</v>
      </c>
      <c r="N48" s="50" t="e">
        <f ca="1">-_xll.NSGLABAL($C$2,$B48,"Jan 2001",N$4)</f>
        <v>#NAME?</v>
      </c>
      <c r="O48" s="50" t="e">
        <f ca="1">-_xll.NSGLABAL($C$2,$B48,"Jan 2001",O$4)</f>
        <v>#NAME?</v>
      </c>
      <c r="P48" s="51" t="e">
        <f ca="1">-_xll.NSGLABAL($C$2,$B48,"Jan 2001",P$4)</f>
        <v>#NAME?</v>
      </c>
      <c r="Q48" s="15"/>
      <c r="R48" s="54" t="e">
        <f t="shared" ca="1" si="4"/>
        <v>#NAME?</v>
      </c>
    </row>
    <row r="49" spans="2:18" ht="21" hidden="1" customHeight="1">
      <c r="B49" s="22" t="str">
        <f>IF(TRUE,"2500","LI(11,0)")</f>
        <v>2500</v>
      </c>
      <c r="C49" s="23" t="str">
        <f>IF(TRUE,"Contract Payable #1","LI(11,1)")</f>
        <v>Contract Payable #1</v>
      </c>
      <c r="E49" s="16" t="e">
        <f ca="1">-_xll.NSGLABAL($C$2,$B49,"Jan 2001",E$4)</f>
        <v>#NAME?</v>
      </c>
      <c r="F49" s="17" t="e">
        <f ca="1">-_xll.NSGLABAL($C$2,$B49,"Jan 2001",F$4)</f>
        <v>#NAME?</v>
      </c>
      <c r="G49" s="17" t="e">
        <f ca="1">-_xll.NSGLABAL($C$2,$B49,"Jan 2001",G$4)</f>
        <v>#NAME?</v>
      </c>
      <c r="H49" s="17" t="e">
        <f ca="1">-_xll.NSGLABAL($C$2,$B49,"Jan 2001",H$4)</f>
        <v>#NAME?</v>
      </c>
      <c r="I49" s="17" t="e">
        <f ca="1">-_xll.NSGLABAL($C$2,$B49,"Jan 2001",I$4)</f>
        <v>#NAME?</v>
      </c>
      <c r="J49" s="17" t="e">
        <f ca="1">-_xll.NSGLABAL($C$2,$B49,"Jan 2001",J$4)</f>
        <v>#NAME?</v>
      </c>
      <c r="K49" s="17" t="e">
        <f ca="1">-_xll.NSGLABAL($C$2,$B49,"Jan 2001",K$4)</f>
        <v>#NAME?</v>
      </c>
      <c r="L49" s="17" t="e">
        <f ca="1">-_xll.NSGLABAL($C$2,$B49,"Jan 2001",L$4)</f>
        <v>#NAME?</v>
      </c>
      <c r="M49" s="17" t="e">
        <f ca="1">-_xll.NSGLABAL($C$2,$B49,"Jan 2001",M$4)</f>
        <v>#NAME?</v>
      </c>
      <c r="N49" s="17" t="e">
        <f ca="1">-_xll.NSGLABAL($C$2,$B49,"Jan 2001",N$4)</f>
        <v>#NAME?</v>
      </c>
      <c r="O49" s="17" t="e">
        <f ca="1">-_xll.NSGLABAL($C$2,$B49,"Jan 2001",O$4)</f>
        <v>#NAME?</v>
      </c>
      <c r="P49" s="18" t="e">
        <f ca="1">-_xll.NSGLABAL($C$2,$B49,"Jan 2001",P$4)</f>
        <v>#NAME?</v>
      </c>
      <c r="Q49" s="15"/>
      <c r="R49" s="19" t="e">
        <f t="shared" ca="1" si="4"/>
        <v>#NAME?</v>
      </c>
    </row>
    <row r="50" spans="2:18" ht="21" hidden="1" customHeight="1">
      <c r="B50" s="22" t="str">
        <f>IF(TRUE,"2999","LI(12,0)")</f>
        <v>2999</v>
      </c>
      <c r="C50" s="23" t="str">
        <f>IF(TRUE,"Deferred Revenue","LI(12,1)")</f>
        <v>Deferred Revenue</v>
      </c>
      <c r="E50" s="16" t="e">
        <f ca="1">-_xll.NSGLABAL($C$2,$B50,"Jan 2001",E$4)</f>
        <v>#NAME?</v>
      </c>
      <c r="F50" s="17" t="e">
        <f ca="1">-_xll.NSGLABAL($C$2,$B50,"Jan 2001",F$4)</f>
        <v>#NAME?</v>
      </c>
      <c r="G50" s="17" t="e">
        <f ca="1">-_xll.NSGLABAL($C$2,$B50,"Jan 2001",G$4)</f>
        <v>#NAME?</v>
      </c>
      <c r="H50" s="17" t="e">
        <f ca="1">-_xll.NSGLABAL($C$2,$B50,"Jan 2001",H$4)</f>
        <v>#NAME?</v>
      </c>
      <c r="I50" s="17" t="e">
        <f ca="1">-_xll.NSGLABAL($C$2,$B50,"Jan 2001",I$4)</f>
        <v>#NAME?</v>
      </c>
      <c r="J50" s="17" t="e">
        <f ca="1">-_xll.NSGLABAL($C$2,$B50,"Jan 2001",J$4)</f>
        <v>#NAME?</v>
      </c>
      <c r="K50" s="17" t="e">
        <f ca="1">-_xll.NSGLABAL($C$2,$B50,"Jan 2001",K$4)</f>
        <v>#NAME?</v>
      </c>
      <c r="L50" s="17" t="e">
        <f ca="1">-_xll.NSGLABAL($C$2,$B50,"Jan 2001",L$4)</f>
        <v>#NAME?</v>
      </c>
      <c r="M50" s="17" t="e">
        <f ca="1">-_xll.NSGLABAL($C$2,$B50,"Jan 2001",M$4)</f>
        <v>#NAME?</v>
      </c>
      <c r="N50" s="17" t="e">
        <f ca="1">-_xll.NSGLABAL($C$2,$B50,"Jan 2001",N$4)</f>
        <v>#NAME?</v>
      </c>
      <c r="O50" s="17" t="e">
        <f ca="1">-_xll.NSGLABAL($C$2,$B50,"Jan 2001",O$4)</f>
        <v>#NAME?</v>
      </c>
      <c r="P50" s="18" t="e">
        <f ca="1">-_xll.NSGLABAL($C$2,$B50,"Jan 2001",P$4)</f>
        <v>#NAME?</v>
      </c>
      <c r="Q50" s="15"/>
      <c r="R50" s="19" t="e">
        <f t="shared" ca="1" si="4"/>
        <v>#NAME?</v>
      </c>
    </row>
    <row r="51" spans="2:18" ht="8.25" customHeight="1">
      <c r="B51" s="63"/>
      <c r="C51" s="64"/>
      <c r="E51" s="65"/>
      <c r="F51" s="66"/>
      <c r="G51" s="65"/>
      <c r="H51" s="66"/>
      <c r="I51" s="65"/>
      <c r="J51" s="66"/>
      <c r="K51" s="65"/>
      <c r="L51" s="66"/>
      <c r="M51" s="65"/>
      <c r="N51" s="66"/>
      <c r="O51" s="65"/>
      <c r="P51" s="66"/>
      <c r="Q51" s="15"/>
      <c r="R51" s="63"/>
    </row>
    <row r="52" spans="2:18" s="27" customFormat="1" ht="21" customHeight="1">
      <c r="B52" s="39"/>
      <c r="C52" s="40" t="s">
        <v>20</v>
      </c>
      <c r="E52" s="59" t="e">
        <f t="shared" ref="E52:P52" ca="1" si="5">SUM(E38:E51)</f>
        <v>#NAME?</v>
      </c>
      <c r="F52" s="60" t="e">
        <f t="shared" ca="1" si="5"/>
        <v>#NAME?</v>
      </c>
      <c r="G52" s="60" t="e">
        <f t="shared" ca="1" si="5"/>
        <v>#NAME?</v>
      </c>
      <c r="H52" s="60" t="e">
        <f t="shared" ca="1" si="5"/>
        <v>#NAME?</v>
      </c>
      <c r="I52" s="60" t="e">
        <f t="shared" ca="1" si="5"/>
        <v>#NAME?</v>
      </c>
      <c r="J52" s="60" t="e">
        <f t="shared" ca="1" si="5"/>
        <v>#NAME?</v>
      </c>
      <c r="K52" s="60" t="e">
        <f t="shared" ca="1" si="5"/>
        <v>#NAME?</v>
      </c>
      <c r="L52" s="60" t="e">
        <f t="shared" ca="1" si="5"/>
        <v>#NAME?</v>
      </c>
      <c r="M52" s="60" t="e">
        <f t="shared" ca="1" si="5"/>
        <v>#NAME?</v>
      </c>
      <c r="N52" s="60" t="e">
        <f t="shared" ca="1" si="5"/>
        <v>#NAME?</v>
      </c>
      <c r="O52" s="60" t="e">
        <f t="shared" ca="1" si="5"/>
        <v>#NAME?</v>
      </c>
      <c r="P52" s="61" t="e">
        <f t="shared" ca="1" si="5"/>
        <v>#NAME?</v>
      </c>
      <c r="Q52" s="28"/>
      <c r="R52" s="62" t="e">
        <f ca="1">SUM(E52:P52)</f>
        <v>#NAME?</v>
      </c>
    </row>
    <row r="53" spans="2:18" ht="8.25" customHeight="1">
      <c r="B53" s="41"/>
      <c r="C53" s="42"/>
      <c r="E53" s="41"/>
      <c r="F53" s="42"/>
      <c r="G53" s="41"/>
      <c r="H53" s="42"/>
      <c r="I53" s="41"/>
      <c r="J53" s="42"/>
      <c r="K53" s="41"/>
      <c r="L53" s="42"/>
      <c r="M53" s="41"/>
      <c r="N53" s="42"/>
      <c r="O53" s="41"/>
      <c r="P53" s="42"/>
      <c r="Q53" s="15"/>
      <c r="R53" s="41"/>
    </row>
    <row r="54" spans="2:18" s="27" customFormat="1" ht="21" customHeight="1">
      <c r="B54" s="39"/>
      <c r="C54" s="67" t="s">
        <v>21</v>
      </c>
      <c r="E54" s="59" t="e">
        <f t="shared" ref="E54:P54" ca="1" si="6">E36-E52</f>
        <v>#NAME?</v>
      </c>
      <c r="F54" s="60" t="e">
        <f t="shared" ca="1" si="6"/>
        <v>#NAME?</v>
      </c>
      <c r="G54" s="60" t="e">
        <f t="shared" ca="1" si="6"/>
        <v>#NAME?</v>
      </c>
      <c r="H54" s="60" t="e">
        <f t="shared" ca="1" si="6"/>
        <v>#NAME?</v>
      </c>
      <c r="I54" s="60" t="e">
        <f t="shared" ca="1" si="6"/>
        <v>#NAME?</v>
      </c>
      <c r="J54" s="60" t="e">
        <f t="shared" ca="1" si="6"/>
        <v>#NAME?</v>
      </c>
      <c r="K54" s="60" t="e">
        <f t="shared" ca="1" si="6"/>
        <v>#NAME?</v>
      </c>
      <c r="L54" s="60" t="e">
        <f t="shared" ca="1" si="6"/>
        <v>#NAME?</v>
      </c>
      <c r="M54" s="60" t="e">
        <f t="shared" ca="1" si="6"/>
        <v>#NAME?</v>
      </c>
      <c r="N54" s="60" t="e">
        <f t="shared" ca="1" si="6"/>
        <v>#NAME?</v>
      </c>
      <c r="O54" s="60" t="e">
        <f t="shared" ca="1" si="6"/>
        <v>#NAME?</v>
      </c>
      <c r="P54" s="61" t="e">
        <f t="shared" ca="1" si="6"/>
        <v>#NAME?</v>
      </c>
      <c r="Q54" s="28"/>
      <c r="R54" s="62" t="e">
        <f ca="1">SUM(E54:P54)</f>
        <v>#NAME?</v>
      </c>
    </row>
    <row r="55" spans="2:18" ht="8.25" customHeight="1">
      <c r="B55" s="63"/>
      <c r="C55" s="64"/>
      <c r="E55" s="63"/>
      <c r="F55" s="64"/>
      <c r="G55" s="63"/>
      <c r="H55" s="64"/>
      <c r="I55" s="63"/>
      <c r="J55" s="64"/>
      <c r="K55" s="63"/>
      <c r="L55" s="64"/>
      <c r="M55" s="63"/>
      <c r="N55" s="64"/>
      <c r="O55" s="63"/>
      <c r="P55" s="64"/>
      <c r="Q55" s="15"/>
      <c r="R55" s="63"/>
    </row>
    <row r="56" spans="2:18" ht="21" hidden="1" customHeight="1">
      <c r="B56" s="22" t="str">
        <f>IF(TRUE,"3002","LI(0,0)")</f>
        <v>3002</v>
      </c>
      <c r="C56" s="23" t="str">
        <f>IF(TRUE,"Owner's Capital","LI(0,1)")</f>
        <v>Owner's Capital</v>
      </c>
      <c r="E56" s="16" t="e">
        <f ca="1">-_xll.NSGLABAL($C$2,$B56,"Jan 2001",E$4)</f>
        <v>#NAME?</v>
      </c>
      <c r="F56" s="17" t="e">
        <f ca="1">-_xll.NSGLABAL($C$2,$B56,"Jan 2001",F$4)</f>
        <v>#NAME?</v>
      </c>
      <c r="G56" s="17" t="e">
        <f ca="1">-_xll.NSGLABAL($C$2,$B56,"Jan 2001",G$4)</f>
        <v>#NAME?</v>
      </c>
      <c r="H56" s="17" t="e">
        <f ca="1">-_xll.NSGLABAL($C$2,$B56,"Jan 2001",H$4)</f>
        <v>#NAME?</v>
      </c>
      <c r="I56" s="17" t="e">
        <f ca="1">-_xll.NSGLABAL($C$2,$B56,"Jan 2001",I$4)</f>
        <v>#NAME?</v>
      </c>
      <c r="J56" s="17" t="e">
        <f ca="1">-_xll.NSGLABAL($C$2,$B56,"Jan 2001",J$4)</f>
        <v>#NAME?</v>
      </c>
      <c r="K56" s="17" t="e">
        <f ca="1">-_xll.NSGLABAL($C$2,$B56,"Jan 2001",K$4)</f>
        <v>#NAME?</v>
      </c>
      <c r="L56" s="17" t="e">
        <f ca="1">-_xll.NSGLABAL($C$2,$B56,"Jan 2001",L$4)</f>
        <v>#NAME?</v>
      </c>
      <c r="M56" s="17" t="e">
        <f ca="1">-_xll.NSGLABAL($C$2,$B56,"Jan 2001",M$4)</f>
        <v>#NAME?</v>
      </c>
      <c r="N56" s="17" t="e">
        <f ca="1">-_xll.NSGLABAL($C$2,$B56,"Jan 2001",N$4)</f>
        <v>#NAME?</v>
      </c>
      <c r="O56" s="17" t="e">
        <f ca="1">-_xll.NSGLABAL($C$2,$B56,"Jan 2001",O$4)</f>
        <v>#NAME?</v>
      </c>
      <c r="P56" s="18" t="e">
        <f ca="1">-_xll.NSGLABAL($C$2,$B56,"Jan 2001",P$4)</f>
        <v>#NAME?</v>
      </c>
      <c r="Q56" s="15"/>
      <c r="R56" s="19" t="e">
        <f t="shared" ref="R56:R61" ca="1" si="7">SUM(E56:P56)</f>
        <v>#NAME?</v>
      </c>
    </row>
    <row r="57" spans="2:18" ht="21" hidden="1" customHeight="1">
      <c r="B57" s="22" t="str">
        <f>IF(TRUE,"3004","LI(1,0)")</f>
        <v>3004</v>
      </c>
      <c r="C57" s="23" t="str">
        <f>IF(TRUE,"Owner's Drawing","LI(1,1)")</f>
        <v>Owner's Drawing</v>
      </c>
      <c r="E57" s="16" t="e">
        <f ca="1">-_xll.NSGLABAL($C$2,$B57,"Jan 2001",E$4)</f>
        <v>#NAME?</v>
      </c>
      <c r="F57" s="17" t="e">
        <f ca="1">-_xll.NSGLABAL($C$2,$B57,"Jan 2001",F$4)</f>
        <v>#NAME?</v>
      </c>
      <c r="G57" s="17" t="e">
        <f ca="1">-_xll.NSGLABAL($C$2,$B57,"Jan 2001",G$4)</f>
        <v>#NAME?</v>
      </c>
      <c r="H57" s="17" t="e">
        <f ca="1">-_xll.NSGLABAL($C$2,$B57,"Jan 2001",H$4)</f>
        <v>#NAME?</v>
      </c>
      <c r="I57" s="17" t="e">
        <f ca="1">-_xll.NSGLABAL($C$2,$B57,"Jan 2001",I$4)</f>
        <v>#NAME?</v>
      </c>
      <c r="J57" s="17" t="e">
        <f ca="1">-_xll.NSGLABAL($C$2,$B57,"Jan 2001",J$4)</f>
        <v>#NAME?</v>
      </c>
      <c r="K57" s="17" t="e">
        <f ca="1">-_xll.NSGLABAL($C$2,$B57,"Jan 2001",K$4)</f>
        <v>#NAME?</v>
      </c>
      <c r="L57" s="17" t="e">
        <f ca="1">-_xll.NSGLABAL($C$2,$B57,"Jan 2001",L$4)</f>
        <v>#NAME?</v>
      </c>
      <c r="M57" s="17" t="e">
        <f ca="1">-_xll.NSGLABAL($C$2,$B57,"Jan 2001",M$4)</f>
        <v>#NAME?</v>
      </c>
      <c r="N57" s="17" t="e">
        <f ca="1">-_xll.NSGLABAL($C$2,$B57,"Jan 2001",N$4)</f>
        <v>#NAME?</v>
      </c>
      <c r="O57" s="17" t="e">
        <f ca="1">-_xll.NSGLABAL($C$2,$B57,"Jan 2001",O$4)</f>
        <v>#NAME?</v>
      </c>
      <c r="P57" s="18" t="e">
        <f ca="1">-_xll.NSGLABAL($C$2,$B57,"Jan 2001",P$4)</f>
        <v>#NAME?</v>
      </c>
      <c r="Q57" s="15"/>
      <c r="R57" s="19" t="e">
        <f t="shared" ca="1" si="7"/>
        <v>#NAME?</v>
      </c>
    </row>
    <row r="58" spans="2:18" ht="21" customHeight="1">
      <c r="B58" s="32" t="str">
        <f>IF(TRUE,"3020","LI(2,0)")</f>
        <v>3020</v>
      </c>
      <c r="C58" s="33" t="str">
        <f>IF(TRUE,"Capital Stock","LI(2,1)")</f>
        <v>Capital Stock</v>
      </c>
      <c r="E58" s="43" t="e">
        <f ca="1">-_xll.NSGLABAL($C$2,$B58,"Jan 2001",E$4)</f>
        <v>#NAME?</v>
      </c>
      <c r="F58" s="44" t="e">
        <f ca="1">-_xll.NSGLABAL($C$2,$B58,"Jan 2001",F$4)</f>
        <v>#NAME?</v>
      </c>
      <c r="G58" s="44" t="e">
        <f ca="1">-_xll.NSGLABAL($C$2,$B58,"Jan 2001",G$4)</f>
        <v>#NAME?</v>
      </c>
      <c r="H58" s="44" t="e">
        <f ca="1">-_xll.NSGLABAL($C$2,$B58,"Jan 2001",H$4)</f>
        <v>#NAME?</v>
      </c>
      <c r="I58" s="44" t="e">
        <f ca="1">-_xll.NSGLABAL($C$2,$B58,"Jan 2001",I$4)</f>
        <v>#NAME?</v>
      </c>
      <c r="J58" s="44" t="e">
        <f ca="1">-_xll.NSGLABAL($C$2,$B58,"Jan 2001",J$4)</f>
        <v>#NAME?</v>
      </c>
      <c r="K58" s="44" t="e">
        <f ca="1">-_xll.NSGLABAL($C$2,$B58,"Jan 2001",K$4)</f>
        <v>#NAME?</v>
      </c>
      <c r="L58" s="44" t="e">
        <f ca="1">-_xll.NSGLABAL($C$2,$B58,"Jan 2001",L$4)</f>
        <v>#NAME?</v>
      </c>
      <c r="M58" s="44" t="e">
        <f ca="1">-_xll.NSGLABAL($C$2,$B58,"Jan 2001",M$4)</f>
        <v>#NAME?</v>
      </c>
      <c r="N58" s="44" t="e">
        <f ca="1">-_xll.NSGLABAL($C$2,$B58,"Jan 2001",N$4)</f>
        <v>#NAME?</v>
      </c>
      <c r="O58" s="44" t="e">
        <f ca="1">-_xll.NSGLABAL($C$2,$B58,"Jan 2001",O$4)</f>
        <v>#NAME?</v>
      </c>
      <c r="P58" s="45" t="e">
        <f ca="1">-_xll.NSGLABAL($C$2,$B58,"Jan 2001",P$4)</f>
        <v>#NAME?</v>
      </c>
      <c r="Q58" s="15"/>
      <c r="R58" s="52" t="e">
        <f t="shared" ca="1" si="7"/>
        <v>#NAME?</v>
      </c>
    </row>
    <row r="59" spans="2:18" ht="21" hidden="1" customHeight="1">
      <c r="B59" s="34" t="str">
        <f>IF(TRUE,"3030","LI(3,0)")</f>
        <v>3030</v>
      </c>
      <c r="C59" s="35" t="str">
        <f>IF(TRUE,"Retained Earnings","LI(3,1)")</f>
        <v>Retained Earnings</v>
      </c>
      <c r="E59" s="46" t="e">
        <f ca="1">-_xll.NSGLABAL($C$2,$B59,"Jan 2001",E$4)</f>
        <v>#NAME?</v>
      </c>
      <c r="F59" s="17" t="e">
        <f ca="1">-_xll.NSGLABAL($C$2,$B59,"Jan 2001",F$4)</f>
        <v>#NAME?</v>
      </c>
      <c r="G59" s="17" t="e">
        <f ca="1">-_xll.NSGLABAL($C$2,$B59,"Jan 2001",G$4)</f>
        <v>#NAME?</v>
      </c>
      <c r="H59" s="17" t="e">
        <f ca="1">-_xll.NSGLABAL($C$2,$B59,"Jan 2001",H$4)</f>
        <v>#NAME?</v>
      </c>
      <c r="I59" s="17" t="e">
        <f ca="1">-_xll.NSGLABAL($C$2,$B59,"Jan 2001",I$4)</f>
        <v>#NAME?</v>
      </c>
      <c r="J59" s="17" t="e">
        <f ca="1">-_xll.NSGLABAL($C$2,$B59,"Jan 2001",J$4)</f>
        <v>#NAME?</v>
      </c>
      <c r="K59" s="17" t="e">
        <f ca="1">-_xll.NSGLABAL($C$2,$B59,"Jan 2001",K$4)</f>
        <v>#NAME?</v>
      </c>
      <c r="L59" s="17" t="e">
        <f ca="1">-_xll.NSGLABAL($C$2,$B59,"Jan 2001",L$4)</f>
        <v>#NAME?</v>
      </c>
      <c r="M59" s="17" t="e">
        <f ca="1">-_xll.NSGLABAL($C$2,$B59,"Jan 2001",M$4)</f>
        <v>#NAME?</v>
      </c>
      <c r="N59" s="17" t="e">
        <f ca="1">-_xll.NSGLABAL($C$2,$B59,"Jan 2001",N$4)</f>
        <v>#NAME?</v>
      </c>
      <c r="O59" s="17" t="e">
        <f ca="1">-_xll.NSGLABAL($C$2,$B59,"Jan 2001",O$4)</f>
        <v>#NAME?</v>
      </c>
      <c r="P59" s="47" t="e">
        <f ca="1">-_xll.NSGLABAL($C$2,$B59,"Jan 2001",P$4)</f>
        <v>#NAME?</v>
      </c>
      <c r="Q59" s="15"/>
      <c r="R59" s="53" t="e">
        <f t="shared" ca="1" si="7"/>
        <v>#NAME?</v>
      </c>
    </row>
    <row r="60" spans="2:18" ht="21" hidden="1" customHeight="1">
      <c r="B60" s="34" t="str">
        <f>IF(TRUE,"3035","LI(4,0)")</f>
        <v>3035</v>
      </c>
      <c r="C60" s="35" t="str">
        <f>IF(TRUE,"Cumulative Translation Adjustment","LI(4,1)")</f>
        <v>Cumulative Translation Adjustment</v>
      </c>
      <c r="E60" s="46" t="e">
        <f ca="1">-_xll.NSGLABAL($C$2,$B60,"Jan 2001",E$4)</f>
        <v>#NAME?</v>
      </c>
      <c r="F60" s="17" t="e">
        <f ca="1">-_xll.NSGLABAL($C$2,$B60,"Jan 2001",F$4)</f>
        <v>#NAME?</v>
      </c>
      <c r="G60" s="17" t="e">
        <f ca="1">-_xll.NSGLABAL($C$2,$B60,"Jan 2001",G$4)</f>
        <v>#NAME?</v>
      </c>
      <c r="H60" s="17" t="e">
        <f ca="1">-_xll.NSGLABAL($C$2,$B60,"Jan 2001",H$4)</f>
        <v>#NAME?</v>
      </c>
      <c r="I60" s="17" t="e">
        <f ca="1">-_xll.NSGLABAL($C$2,$B60,"Jan 2001",I$4)</f>
        <v>#NAME?</v>
      </c>
      <c r="J60" s="17" t="e">
        <f ca="1">-_xll.NSGLABAL($C$2,$B60,"Jan 2001",J$4)</f>
        <v>#NAME?</v>
      </c>
      <c r="K60" s="17" t="e">
        <f ca="1">-_xll.NSGLABAL($C$2,$B60,"Jan 2001",K$4)</f>
        <v>#NAME?</v>
      </c>
      <c r="L60" s="17" t="e">
        <f ca="1">-_xll.NSGLABAL($C$2,$B60,"Jan 2001",L$4)</f>
        <v>#NAME?</v>
      </c>
      <c r="M60" s="17" t="e">
        <f ca="1">-_xll.NSGLABAL($C$2,$B60,"Jan 2001",M$4)</f>
        <v>#NAME?</v>
      </c>
      <c r="N60" s="17" t="e">
        <f ca="1">-_xll.NSGLABAL($C$2,$B60,"Jan 2001",N$4)</f>
        <v>#NAME?</v>
      </c>
      <c r="O60" s="17" t="e">
        <f ca="1">-_xll.NSGLABAL($C$2,$B60,"Jan 2001",O$4)</f>
        <v>#NAME?</v>
      </c>
      <c r="P60" s="47" t="e">
        <f ca="1">-_xll.NSGLABAL($C$2,$B60,"Jan 2001",P$4)</f>
        <v>#NAME?</v>
      </c>
      <c r="Q60" s="15"/>
      <c r="R60" s="53" t="e">
        <f t="shared" ca="1" si="7"/>
        <v>#NAME?</v>
      </c>
    </row>
    <row r="61" spans="2:18" ht="21" customHeight="1">
      <c r="B61" s="37" t="str">
        <f>IF(TRUE,"3200","LI(5,0)")</f>
        <v>3200</v>
      </c>
      <c r="C61" s="38" t="str">
        <f>IF(TRUE,"Opening Balance ","LI(5,1)")</f>
        <v xml:space="preserve">Opening Balance </v>
      </c>
      <c r="E61" s="49" t="e">
        <f ca="1">-_xll.NSGLABAL($C$2,$B61,"Jan 2001",E$4)</f>
        <v>#NAME?</v>
      </c>
      <c r="F61" s="50" t="e">
        <f ca="1">-_xll.NSGLABAL($C$2,$B61,"Jan 2001",F$4)</f>
        <v>#NAME?</v>
      </c>
      <c r="G61" s="50" t="e">
        <f ca="1">-_xll.NSGLABAL($C$2,$B61,"Jan 2001",G$4)</f>
        <v>#NAME?</v>
      </c>
      <c r="H61" s="50" t="e">
        <f ca="1">-_xll.NSGLABAL($C$2,$B61,"Jan 2001",H$4)</f>
        <v>#NAME?</v>
      </c>
      <c r="I61" s="50" t="e">
        <f ca="1">-_xll.NSGLABAL($C$2,$B61,"Jan 2001",I$4)</f>
        <v>#NAME?</v>
      </c>
      <c r="J61" s="50" t="e">
        <f ca="1">-_xll.NSGLABAL($C$2,$B61,"Jan 2001",J$4)</f>
        <v>#NAME?</v>
      </c>
      <c r="K61" s="50" t="e">
        <f ca="1">-_xll.NSGLABAL($C$2,$B61,"Jan 2001",K$4)</f>
        <v>#NAME?</v>
      </c>
      <c r="L61" s="50" t="e">
        <f ca="1">-_xll.NSGLABAL($C$2,$B61,"Jan 2001",L$4)</f>
        <v>#NAME?</v>
      </c>
      <c r="M61" s="50" t="e">
        <f ca="1">-_xll.NSGLABAL($C$2,$B61,"Jan 2001",M$4)</f>
        <v>#NAME?</v>
      </c>
      <c r="N61" s="50" t="e">
        <f ca="1">-_xll.NSGLABAL($C$2,$B61,"Jan 2001",N$4)</f>
        <v>#NAME?</v>
      </c>
      <c r="O61" s="50" t="e">
        <f ca="1">-_xll.NSGLABAL($C$2,$B61,"Jan 2001",O$4)</f>
        <v>#NAME?</v>
      </c>
      <c r="P61" s="51" t="e">
        <f ca="1">-_xll.NSGLABAL($C$2,$B61,"Jan 2001",P$4)</f>
        <v>#NAME?</v>
      </c>
      <c r="Q61" s="15"/>
      <c r="R61" s="54" t="e">
        <f t="shared" ca="1" si="7"/>
        <v>#NAME?</v>
      </c>
    </row>
    <row r="62" spans="2:18" ht="8.25" customHeight="1">
      <c r="B62" s="41"/>
      <c r="C62" s="42"/>
      <c r="E62" s="41"/>
      <c r="F62" s="42"/>
      <c r="G62" s="41"/>
      <c r="H62" s="42"/>
      <c r="I62" s="41"/>
      <c r="J62" s="42"/>
      <c r="K62" s="41"/>
      <c r="L62" s="42"/>
      <c r="M62" s="41"/>
      <c r="N62" s="42"/>
      <c r="O62" s="41"/>
      <c r="P62" s="42"/>
      <c r="Q62" s="15"/>
      <c r="R62" s="63"/>
    </row>
    <row r="63" spans="2:18" s="27" customFormat="1" ht="21" customHeight="1">
      <c r="B63" s="39"/>
      <c r="C63" s="40" t="s">
        <v>22</v>
      </c>
      <c r="E63" s="59" t="e">
        <f t="shared" ref="E63:P63" ca="1" si="8">SUM(E6:E62)</f>
        <v>#NAME?</v>
      </c>
      <c r="F63" s="60" t="e">
        <f t="shared" ca="1" si="8"/>
        <v>#NAME?</v>
      </c>
      <c r="G63" s="60" t="e">
        <f t="shared" ca="1" si="8"/>
        <v>#NAME?</v>
      </c>
      <c r="H63" s="60" t="e">
        <f t="shared" ca="1" si="8"/>
        <v>#NAME?</v>
      </c>
      <c r="I63" s="60" t="e">
        <f t="shared" ca="1" si="8"/>
        <v>#NAME?</v>
      </c>
      <c r="J63" s="60" t="e">
        <f t="shared" ca="1" si="8"/>
        <v>#NAME?</v>
      </c>
      <c r="K63" s="60" t="e">
        <f t="shared" ca="1" si="8"/>
        <v>#NAME?</v>
      </c>
      <c r="L63" s="60" t="e">
        <f t="shared" ca="1" si="8"/>
        <v>#NAME?</v>
      </c>
      <c r="M63" s="60" t="e">
        <f t="shared" ca="1" si="8"/>
        <v>#NAME?</v>
      </c>
      <c r="N63" s="60" t="e">
        <f t="shared" ca="1" si="8"/>
        <v>#NAME?</v>
      </c>
      <c r="O63" s="60" t="e">
        <f t="shared" ca="1" si="8"/>
        <v>#NAME?</v>
      </c>
      <c r="P63" s="61" t="e">
        <f t="shared" ca="1" si="8"/>
        <v>#NAME?</v>
      </c>
      <c r="Q63" s="28"/>
      <c r="R63" s="62" t="e">
        <f ca="1">SUM(E63:P63)</f>
        <v>#NAME?</v>
      </c>
    </row>
  </sheetData>
  <mergeCells count="1">
    <mergeCell ref="F2:O2"/>
  </mergeCells>
  <pageMargins left="0.7" right="0.7" top="0.75" bottom="0.75" header="0.3" footer="0.3"/>
  <pageSetup paperSize="9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6FF2F12A3694FB6E173118C58ABFF" ma:contentTypeVersion="3" ma:contentTypeDescription="Create a new document." ma:contentTypeScope="" ma:versionID="f7305974b403178585485e77ba8ece11">
  <xsd:schema xmlns:xsd="http://www.w3.org/2001/XMLSchema" xmlns:xs="http://www.w3.org/2001/XMLSchema" xmlns:p="http://schemas.microsoft.com/office/2006/metadata/properties" xmlns:ns2="2504ec5a-3c83-4ff5-945b-9a0e66d429fb" targetNamespace="http://schemas.microsoft.com/office/2006/metadata/properties" ma:root="true" ma:fieldsID="3af73078c6a68c5264332b4d3da382b7" ns2:_="">
    <xsd:import namespace="2504ec5a-3c83-4ff5-945b-9a0e66d42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4ec5a-3c83-4ff5-945b-9a0e66d429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C42DFD-EB26-4654-BC1F-CAF59E3A3F61}"/>
</file>

<file path=customXml/itemProps2.xml><?xml version="1.0" encoding="utf-8"?>
<ds:datastoreItem xmlns:ds="http://schemas.openxmlformats.org/officeDocument/2006/customXml" ds:itemID="{3716E6C9-CFAD-4853-8E3D-0030943014CD}"/>
</file>

<file path=customXml/itemProps3.xml><?xml version="1.0" encoding="utf-8"?>
<ds:datastoreItem xmlns:ds="http://schemas.openxmlformats.org/officeDocument/2006/customXml" ds:itemID="{63B31D01-3430-47CA-9654-7E3647C81B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Miles</dc:creator>
  <cp:keywords/>
  <dc:description/>
  <cp:lastModifiedBy>Lio, Denise (Avison Young - CA)</cp:lastModifiedBy>
  <cp:revision/>
  <dcterms:created xsi:type="dcterms:W3CDTF">2015-04-27T10:30:18Z</dcterms:created>
  <dcterms:modified xsi:type="dcterms:W3CDTF">2020-09-10T22:44:45Z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0x010100DB16FF2F12A3694FB6E173118C58ABFF</vt:lpwstr>
  </property>
</Properties>
</file>